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updateLinks="always" codeName="ThisWorkbook" defaultThemeVersion="166925"/>
  <mc:AlternateContent xmlns:mc="http://schemas.openxmlformats.org/markup-compatibility/2006">
    <mc:Choice Requires="x15">
      <x15ac:absPath xmlns:x15ac="http://schemas.microsoft.com/office/spreadsheetml/2010/11/ac" url="W:\04 GRONDGEBIEDZAKEN\09 Gebouwen\09 Administratief centrum\omgevingswerken\aanbesteding\"/>
    </mc:Choice>
  </mc:AlternateContent>
  <xr:revisionPtr revIDLastSave="0" documentId="8_{4E79E6E6-6DB7-443F-AD04-6EFD02DC8852}" xr6:coauthVersionLast="47" xr6:coauthVersionMax="47" xr10:uidLastSave="{00000000-0000-0000-0000-000000000000}"/>
  <bookViews>
    <workbookView xWindow="29610" yWindow="-15" windowWidth="28110" windowHeight="16440" activeTab="1" xr2:uid="{719414A7-5211-4F58-801F-E015982B5577}"/>
  </bookViews>
  <sheets>
    <sheet name="Samenvatting" sheetId="36" r:id="rId1"/>
    <sheet name="Raming1" sheetId="34" r:id="rId2"/>
  </sheets>
  <externalReferences>
    <externalReference r:id="rId3"/>
  </externalReferences>
  <definedNames>
    <definedName name="aandeel1" localSheetId="1">Raming1!$Z$7</definedName>
    <definedName name="aandeel1" localSheetId="0">#REF!</definedName>
    <definedName name="aandeel1">#REF!</definedName>
    <definedName name="aandeel2" localSheetId="1">Raming1!$AB$7</definedName>
    <definedName name="aandeel2" localSheetId="0">#REF!</definedName>
    <definedName name="aandeel2">#REF!</definedName>
    <definedName name="aandeel3" localSheetId="1">Raming1!$AD$7</definedName>
    <definedName name="aandeel3" localSheetId="0">#REF!</definedName>
    <definedName name="aandeel3">#REF!</definedName>
    <definedName name="aandeel4" localSheetId="1">Raming1!$AF$7</definedName>
    <definedName name="aandeel4" localSheetId="0">#REF!</definedName>
    <definedName name="aandeel4">#REF!</definedName>
    <definedName name="aandeel5" localSheetId="1">Raming1!$AH$7</definedName>
    <definedName name="aandeel5" localSheetId="0">#REF!</definedName>
    <definedName name="aandeel5">#REF!</definedName>
    <definedName name="aandeel6" localSheetId="1">Raming1!$AJ$7</definedName>
    <definedName name="aandeel6" localSheetId="0">#REF!</definedName>
    <definedName name="aandeel6">#REF!</definedName>
    <definedName name="aandeel7" localSheetId="1">Raming1!$AL$7</definedName>
    <definedName name="aandeel7" localSheetId="0">#REF!</definedName>
    <definedName name="aandeel7">#REF!</definedName>
    <definedName name="_xlnm.Print_Area" localSheetId="1">Raming1!$A$1:$AO$377</definedName>
    <definedName name="_xlnm.Print_Titles" localSheetId="1">Raming1!$8:$8</definedName>
    <definedName name="CellHasFormula">GET.CELL(48,INDIRECT("RK",FALSE))</definedName>
    <definedName name="codeKolom" localSheetId="1">Raming1!$D$9:$D$376</definedName>
    <definedName name="codeKolom" localSheetId="0">#REF!</definedName>
    <definedName name="codeKolom">#REF!</definedName>
    <definedName name="eenheidKolom" localSheetId="1">Raming1!$J$9:$J$376</definedName>
    <definedName name="nrKolom" localSheetId="1">Raming1!$A$9:$A$376</definedName>
    <definedName name="nrKolom" localSheetId="0">#REF!</definedName>
    <definedName name="nrKolom">#REF!</definedName>
    <definedName name="omschrijvingKolom" localSheetId="1">Raming1!$F$9:$F$376</definedName>
    <definedName name="omschrijvingKolom" localSheetId="0">#REF!</definedName>
    <definedName name="omschrijvingKolom">#REF!</definedName>
    <definedName name="prijsKolom" localSheetId="1">Raming1!$K$9:$K$376</definedName>
    <definedName name="Range" localSheetId="0">[1]!Tabel16[Range]</definedName>
    <definedName name="Range">#REF!</definedName>
    <definedName name="templateRij" localSheetId="1">Raming1!$9:$9</definedName>
    <definedName name="teVorderen" localSheetId="0">#REF!</definedName>
    <definedName name="teVorderen">#REF!</definedName>
    <definedName name="teVorderen1" localSheetId="0">#REF!</definedName>
    <definedName name="teVorderen1">#REF!</definedName>
    <definedName name="teVorderen2" localSheetId="0">#REF!</definedName>
    <definedName name="teVorderen2">#REF!</definedName>
    <definedName name="teVorderen3" localSheetId="0">#REF!</definedName>
    <definedName name="teVorderen3">#REF!</definedName>
    <definedName name="teVorderen4" localSheetId="0">#REF!</definedName>
    <definedName name="teVorderen4">#REF!</definedName>
    <definedName name="tijdens1" localSheetId="1">Raming1!#REF!</definedName>
    <definedName name="tijdens2" localSheetId="1">Raming1!#REF!</definedName>
    <definedName name="tijdens3" localSheetId="1">Raming1!#REF!</definedName>
    <definedName name="tijdens4" localSheetId="1">Raming1!#REF!</definedName>
    <definedName name="tijdens5" localSheetId="1">Raming1!#REF!</definedName>
    <definedName name="tijdens6" localSheetId="1">Raming1!#REF!</definedName>
    <definedName name="tijdens7" localSheetId="1">Raming1!#REF!</definedName>
    <definedName name="tijdensTotaal" localSheetId="1">Raming1!#REF!</definedName>
    <definedName name="tijdensTotaal" localSheetId="0">#REF!</definedName>
    <definedName name="tijdensTotaal">#REF!</definedName>
    <definedName name="Totaal_Tijdens" localSheetId="1">Raming1!#REF!</definedName>
    <definedName name="Totaal_Tijdens" localSheetId="0">#REF!</definedName>
    <definedName name="Totaal_Tijdens">#REF!</definedName>
    <definedName name="Totaal_Tijdens1" localSheetId="1">Raming1!#REF!</definedName>
    <definedName name="Totaal_Tijdens1" localSheetId="0">#REF!</definedName>
    <definedName name="Totaal_Tijdens1">#REF!</definedName>
    <definedName name="Totaal_Tijdens2" localSheetId="1">Raming1!#REF!</definedName>
    <definedName name="Totaal_Tijdens2" localSheetId="0">#REF!</definedName>
    <definedName name="Totaal_Tijdens2">#REF!</definedName>
    <definedName name="Totaal_Tijdens3" localSheetId="1">Raming1!#REF!</definedName>
    <definedName name="Totaal_Tijdens3" localSheetId="0">#REF!</definedName>
    <definedName name="Totaal_Tijdens3">#REF!</definedName>
    <definedName name="Totaal_Tijdens4" localSheetId="1">Raming1!#REF!</definedName>
    <definedName name="Totaal_Tijdens4" localSheetId="0">#REF!</definedName>
    <definedName name="Totaal_Tijdens4">#REF!</definedName>
    <definedName name="Totaal_Tijdens5" localSheetId="1">Raming1!#REF!</definedName>
    <definedName name="Totaal_Tijdens5" localSheetId="0">#REF!</definedName>
    <definedName name="Totaal_Tijdens5">#REF!</definedName>
    <definedName name="Totaal_Tijdens6" localSheetId="1">Raming1!#REF!</definedName>
    <definedName name="Totaal_Tijdens6" localSheetId="0">#REF!</definedName>
    <definedName name="Totaal_Tijdens6">#REF!</definedName>
    <definedName name="Totaal_Tijdens7" localSheetId="1">Raming1!#REF!</definedName>
    <definedName name="Totaal_Tijdens7" localSheetId="0">#REF!</definedName>
    <definedName name="Totaal_Tijdens7">#REF!</definedName>
    <definedName name="Totaal_Totaal" localSheetId="1">Raming1!#REF!</definedName>
    <definedName name="Totaal_Totaal" localSheetId="0">#REF!</definedName>
    <definedName name="Totaal_Totaal">#REF!</definedName>
    <definedName name="Totaal_Totaal1" localSheetId="1">Raming1!#REF!</definedName>
    <definedName name="Totaal_Totaal1" localSheetId="0">#REF!</definedName>
    <definedName name="Totaal_Totaal1">#REF!</definedName>
    <definedName name="Totaal_Totaal2" localSheetId="1">Raming1!#REF!</definedName>
    <definedName name="Totaal_Totaal2" localSheetId="0">#REF!</definedName>
    <definedName name="Totaal_Totaal2">#REF!</definedName>
    <definedName name="Totaal_Totaal3" localSheetId="1">Raming1!#REF!</definedName>
    <definedName name="Totaal_Totaal3" localSheetId="0">#REF!</definedName>
    <definedName name="Totaal_Totaal3">#REF!</definedName>
    <definedName name="Totaal_Totaal4" localSheetId="1">Raming1!#REF!</definedName>
    <definedName name="Totaal_Totaal4" localSheetId="0">#REF!</definedName>
    <definedName name="Totaal_Totaal4">#REF!</definedName>
    <definedName name="Totaal_Totaal5" localSheetId="1">Raming1!#REF!</definedName>
    <definedName name="Totaal_Totaal5" localSheetId="0">#REF!</definedName>
    <definedName name="Totaal_Totaal5">#REF!</definedName>
    <definedName name="Totaal_Totaal6" localSheetId="1">Raming1!#REF!</definedName>
    <definedName name="Totaal_Totaal6" localSheetId="0">#REF!</definedName>
    <definedName name="Totaal_Totaal6">#REF!</definedName>
    <definedName name="Totaal_Totaal7" localSheetId="1">Raming1!#REF!</definedName>
    <definedName name="Totaal_Totaal7" localSheetId="0">#REF!</definedName>
    <definedName name="Totaal_Totaal7">#REF!</definedName>
    <definedName name="Totaal_Voor" localSheetId="1">Raming1!#REF!</definedName>
    <definedName name="Totaal_Voor" localSheetId="0">#REF!</definedName>
    <definedName name="Totaal_Voor">#REF!</definedName>
    <definedName name="Totaal_Voor1" localSheetId="1">Raming1!#REF!</definedName>
    <definedName name="Totaal_Voor1" localSheetId="0">#REF!</definedName>
    <definedName name="Totaal_Voor1">#REF!</definedName>
    <definedName name="Totaal_Voor2" localSheetId="1">Raming1!#REF!</definedName>
    <definedName name="Totaal_Voor2" localSheetId="0">#REF!</definedName>
    <definedName name="Totaal_Voor2">#REF!</definedName>
    <definedName name="Totaal_Voor3" localSheetId="1">Raming1!#REF!</definedName>
    <definedName name="Totaal_Voor3" localSheetId="0">#REF!</definedName>
    <definedName name="Totaal_Voor3">#REF!</definedName>
    <definedName name="Totaal_Voor4" localSheetId="1">Raming1!#REF!</definedName>
    <definedName name="Totaal_Voor4" localSheetId="0">#REF!</definedName>
    <definedName name="Totaal_Voor4">#REF!</definedName>
    <definedName name="Totaal_Voor5" localSheetId="1">Raming1!#REF!</definedName>
    <definedName name="Totaal_Voor5" localSheetId="0">#REF!</definedName>
    <definedName name="Totaal_Voor5">#REF!</definedName>
    <definedName name="Totaal_Voor6" localSheetId="1">Raming1!#REF!</definedName>
    <definedName name="Totaal_Voor6" localSheetId="0">#REF!</definedName>
    <definedName name="Totaal_Voor6">#REF!</definedName>
    <definedName name="Totaal_Voor7" localSheetId="1">Raming1!#REF!</definedName>
    <definedName name="Totaal_Voor7" localSheetId="0">#REF!</definedName>
    <definedName name="Totaal_Voor7">#REF!</definedName>
    <definedName name="Totaal_Voorzien" localSheetId="1">Raming1!#REF!</definedName>
    <definedName name="Totaal_Voorzien" localSheetId="0">#REF!</definedName>
    <definedName name="Totaal_Voorzien">#REF!</definedName>
    <definedName name="Totaal_Voorzien1" localSheetId="1">Raming1!#REF!</definedName>
    <definedName name="Totaal_Voorzien1" localSheetId="0">#REF!</definedName>
    <definedName name="Totaal_Voorzien1">#REF!</definedName>
    <definedName name="Totaal_Voorzien2" localSheetId="1">Raming1!#REF!</definedName>
    <definedName name="Totaal_Voorzien2" localSheetId="0">#REF!</definedName>
    <definedName name="Totaal_Voorzien2">#REF!</definedName>
    <definedName name="Totaal_Voorzien3" localSheetId="1">Raming1!#REF!</definedName>
    <definedName name="Totaal_Voorzien3" localSheetId="0">#REF!</definedName>
    <definedName name="Totaal_Voorzien3">#REF!</definedName>
    <definedName name="Totaal_Voorzien4" localSheetId="1">Raming1!#REF!</definedName>
    <definedName name="Totaal_Voorzien4" localSheetId="0">#REF!</definedName>
    <definedName name="Totaal_Voorzien4">#REF!</definedName>
    <definedName name="Totaal_Voorzien5" localSheetId="1">Raming1!#REF!</definedName>
    <definedName name="Totaal_Voorzien5" localSheetId="0">#REF!</definedName>
    <definedName name="Totaal_Voorzien5">#REF!</definedName>
    <definedName name="Totaal_Voorzien6" localSheetId="1">Raming1!#REF!</definedName>
    <definedName name="Totaal_Voorzien6" localSheetId="0">#REF!</definedName>
    <definedName name="Totaal_Voorzien6">#REF!</definedName>
    <definedName name="Totaal_Voorzien7" localSheetId="1">Raming1!#REF!</definedName>
    <definedName name="Totaal_Voorzien7" localSheetId="0">#REF!</definedName>
    <definedName name="Totaal_Voorzien7">#REF!</definedName>
    <definedName name="Totaal_Voorzien8" localSheetId="1">Raming1!#REF!</definedName>
    <definedName name="Totaal_Voorzien8" localSheetId="0">#REF!</definedName>
    <definedName name="Totaal_Voorzien8">#REF!</definedName>
    <definedName name="totaal1" localSheetId="1">Raming1!#REF!</definedName>
    <definedName name="totaal2" localSheetId="1">Raming1!#REF!</definedName>
    <definedName name="totaal3" localSheetId="1">Raming1!#REF!</definedName>
    <definedName name="totaal4" localSheetId="1">Raming1!#REF!</definedName>
    <definedName name="totaal5" localSheetId="1">Raming1!#REF!</definedName>
    <definedName name="totaal6" localSheetId="1">Raming1!#REF!</definedName>
    <definedName name="totaal7" localSheetId="1">Raming1!#REF!</definedName>
    <definedName name="totaalHoeveelheden" localSheetId="1">Raming1!#REF!</definedName>
    <definedName name="totaalHoeveelheden" localSheetId="0">#REF!</definedName>
    <definedName name="totaalHoeveelheden">#REF!</definedName>
    <definedName name="typeKolom" localSheetId="1">Raming1!$H$9:$H$376</definedName>
    <definedName name="typeKolom" localSheetId="0">#REF!</definedName>
    <definedName name="typeKolom">#REF!</definedName>
    <definedName name="voor1" localSheetId="1">Raming1!#REF!</definedName>
    <definedName name="voor2" localSheetId="1">Raming1!#REF!</definedName>
    <definedName name="voor3" localSheetId="1">Raming1!#REF!</definedName>
    <definedName name="voor4" localSheetId="1">Raming1!#REF!</definedName>
    <definedName name="voor5" localSheetId="1">Raming1!#REF!</definedName>
    <definedName name="voor6" localSheetId="1">Raming1!#REF!</definedName>
    <definedName name="voor7" localSheetId="1">Raming1!#REF!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119" i="34" l="1"/>
  <c r="AL119" i="34"/>
  <c r="AJ119" i="34"/>
  <c r="AK119" i="34" s="1"/>
  <c r="AH119" i="34"/>
  <c r="AI119" i="34" s="1"/>
  <c r="AF119" i="34"/>
  <c r="AG119" i="34" s="1"/>
  <c r="AD119" i="34"/>
  <c r="AE119" i="34" s="1"/>
  <c r="AB119" i="34"/>
  <c r="AC119" i="34" s="1"/>
  <c r="Z119" i="34"/>
  <c r="AA119" i="34" s="1"/>
  <c r="Y119" i="34"/>
  <c r="P119" i="34"/>
  <c r="B119" i="34"/>
  <c r="A119" i="34" s="1"/>
  <c r="AP118" i="34"/>
  <c r="AL118" i="34"/>
  <c r="AM118" i="34" s="1"/>
  <c r="AK118" i="34"/>
  <c r="AJ118" i="34"/>
  <c r="AH118" i="34"/>
  <c r="AI118" i="34" s="1"/>
  <c r="AF118" i="34"/>
  <c r="AG118" i="34" s="1"/>
  <c r="AD118" i="34"/>
  <c r="AE118" i="34" s="1"/>
  <c r="AB118" i="34"/>
  <c r="AC118" i="34" s="1"/>
  <c r="Z118" i="34"/>
  <c r="AA118" i="34" s="1"/>
  <c r="Y118" i="34"/>
  <c r="B118" i="34"/>
  <c r="A118" i="34" s="1"/>
  <c r="AP265" i="34"/>
  <c r="AL265" i="34"/>
  <c r="AJ265" i="34"/>
  <c r="AK265" i="34" s="1"/>
  <c r="AH265" i="34"/>
  <c r="AI265" i="34" s="1"/>
  <c r="AF265" i="34"/>
  <c r="AG265" i="34" s="1"/>
  <c r="AD265" i="34"/>
  <c r="AE265" i="34" s="1"/>
  <c r="AB265" i="34"/>
  <c r="AC265" i="34" s="1"/>
  <c r="Z265" i="34"/>
  <c r="AA265" i="34" s="1"/>
  <c r="Y265" i="34"/>
  <c r="P265" i="34"/>
  <c r="B265" i="34"/>
  <c r="B11" i="34"/>
  <c r="B12" i="34"/>
  <c r="B13" i="34"/>
  <c r="B14" i="34"/>
  <c r="B15" i="34"/>
  <c r="A16" i="34"/>
  <c r="B16" i="34"/>
  <c r="B17" i="34"/>
  <c r="A17" i="34" s="1"/>
  <c r="B18" i="34"/>
  <c r="B19" i="34"/>
  <c r="A19" i="34" s="1"/>
  <c r="B20" i="34"/>
  <c r="B21" i="34"/>
  <c r="B22" i="34"/>
  <c r="B23" i="34"/>
  <c r="B24" i="34"/>
  <c r="A24" i="34" s="1"/>
  <c r="B25" i="34"/>
  <c r="B26" i="34"/>
  <c r="A27" i="34"/>
  <c r="B27" i="34"/>
  <c r="B28" i="34"/>
  <c r="B29" i="34"/>
  <c r="B30" i="34"/>
  <c r="A30" i="34" s="1"/>
  <c r="B31" i="34"/>
  <c r="B32" i="34"/>
  <c r="A32" i="34" s="1"/>
  <c r="B33" i="34"/>
  <c r="A33" i="34" s="1"/>
  <c r="B34" i="34"/>
  <c r="A34" i="34" s="1"/>
  <c r="B35" i="34"/>
  <c r="B36" i="34"/>
  <c r="A36" i="34" s="1"/>
  <c r="B37" i="34"/>
  <c r="A37" i="34" s="1"/>
  <c r="B38" i="34"/>
  <c r="B39" i="34"/>
  <c r="B40" i="34"/>
  <c r="A40" i="34" s="1"/>
  <c r="B41" i="34"/>
  <c r="A41" i="34" s="1"/>
  <c r="B42" i="34"/>
  <c r="B43" i="34"/>
  <c r="B44" i="34"/>
  <c r="B45" i="34"/>
  <c r="B46" i="34"/>
  <c r="B47" i="34"/>
  <c r="B48" i="34"/>
  <c r="B49" i="34"/>
  <c r="A49" i="34" s="1"/>
  <c r="B50" i="34"/>
  <c r="B51" i="34"/>
  <c r="A52" i="34"/>
  <c r="B52" i="34"/>
  <c r="B53" i="34"/>
  <c r="A53" i="34" s="1"/>
  <c r="B54" i="34"/>
  <c r="B55" i="34"/>
  <c r="A56" i="34"/>
  <c r="B56" i="34"/>
  <c r="B57" i="34"/>
  <c r="B58" i="34"/>
  <c r="A58" i="34" s="1"/>
  <c r="B59" i="34"/>
  <c r="B60" i="34"/>
  <c r="B61" i="34"/>
  <c r="B62" i="34"/>
  <c r="B63" i="34"/>
  <c r="B64" i="34"/>
  <c r="A64" i="34" s="1"/>
  <c r="B65" i="34"/>
  <c r="A65" i="34" s="1"/>
  <c r="B66" i="34"/>
  <c r="B67" i="34"/>
  <c r="A67" i="34" s="1"/>
  <c r="B68" i="34"/>
  <c r="B69" i="34"/>
  <c r="A69" i="34" s="1"/>
  <c r="B70" i="34"/>
  <c r="B71" i="34"/>
  <c r="B72" i="34"/>
  <c r="A72" i="34" s="1"/>
  <c r="B73" i="34"/>
  <c r="B74" i="34"/>
  <c r="B75" i="34"/>
  <c r="A75" i="34" s="1"/>
  <c r="B76" i="34"/>
  <c r="B77" i="34"/>
  <c r="B78" i="34"/>
  <c r="B79" i="34"/>
  <c r="A79" i="34" s="1"/>
  <c r="B80" i="34"/>
  <c r="B81" i="34"/>
  <c r="B82" i="34"/>
  <c r="B83" i="34"/>
  <c r="A83" i="34" s="1"/>
  <c r="B84" i="34"/>
  <c r="B85" i="34"/>
  <c r="A85" i="34" s="1"/>
  <c r="B86" i="34"/>
  <c r="A86" i="34" s="1"/>
  <c r="B87" i="34"/>
  <c r="A87" i="34" s="1"/>
  <c r="B88" i="34"/>
  <c r="B89" i="34"/>
  <c r="B90" i="34"/>
  <c r="A90" i="34" s="1"/>
  <c r="B91" i="34"/>
  <c r="A91" i="34" s="1"/>
  <c r="B92" i="34"/>
  <c r="B93" i="34"/>
  <c r="A93" i="34" s="1"/>
  <c r="B94" i="34"/>
  <c r="A94" i="34" s="1"/>
  <c r="B95" i="34"/>
  <c r="B96" i="34"/>
  <c r="A96" i="34" s="1"/>
  <c r="B97" i="34"/>
  <c r="B98" i="34"/>
  <c r="A98" i="34" s="1"/>
  <c r="B99" i="34"/>
  <c r="B100" i="34"/>
  <c r="B101" i="34"/>
  <c r="A101" i="34" s="1"/>
  <c r="B102" i="34"/>
  <c r="B103" i="34"/>
  <c r="A103" i="34" s="1"/>
  <c r="B104" i="34"/>
  <c r="B105" i="34"/>
  <c r="A105" i="34" s="1"/>
  <c r="B106" i="34"/>
  <c r="B107" i="34"/>
  <c r="B108" i="34"/>
  <c r="B109" i="34"/>
  <c r="A109" i="34" s="1"/>
  <c r="B110" i="34"/>
  <c r="B111" i="34"/>
  <c r="B112" i="34"/>
  <c r="B113" i="34"/>
  <c r="B114" i="34"/>
  <c r="B115" i="34"/>
  <c r="B116" i="34"/>
  <c r="A116" i="34" s="1"/>
  <c r="B117" i="34"/>
  <c r="B120" i="34"/>
  <c r="A120" i="34" s="1"/>
  <c r="A121" i="34"/>
  <c r="B121" i="34"/>
  <c r="B122" i="34"/>
  <c r="A122" i="34" s="1"/>
  <c r="B123" i="34"/>
  <c r="A123" i="34" s="1"/>
  <c r="B124" i="34"/>
  <c r="B125" i="34"/>
  <c r="B126" i="34"/>
  <c r="B127" i="34"/>
  <c r="B128" i="34"/>
  <c r="A128" i="34" s="1"/>
  <c r="B129" i="34"/>
  <c r="B130" i="34"/>
  <c r="A130" i="34" s="1"/>
  <c r="B131" i="34"/>
  <c r="B132" i="34"/>
  <c r="B133" i="34"/>
  <c r="B134" i="34"/>
  <c r="B135" i="34"/>
  <c r="A135" i="34" s="1"/>
  <c r="B136" i="34"/>
  <c r="A136" i="34" s="1"/>
  <c r="B137" i="34"/>
  <c r="A137" i="34" s="1"/>
  <c r="B138" i="34"/>
  <c r="B139" i="34"/>
  <c r="B140" i="34"/>
  <c r="B141" i="34"/>
  <c r="B142" i="34"/>
  <c r="B143" i="34"/>
  <c r="B144" i="34"/>
  <c r="B145" i="34"/>
  <c r="B146" i="34"/>
  <c r="B147" i="34"/>
  <c r="B148" i="34"/>
  <c r="B149" i="34"/>
  <c r="B150" i="34"/>
  <c r="B151" i="34"/>
  <c r="B152" i="34"/>
  <c r="B153" i="34"/>
  <c r="B154" i="34"/>
  <c r="B155" i="34"/>
  <c r="B156" i="34"/>
  <c r="A156" i="34" s="1"/>
  <c r="B157" i="34"/>
  <c r="A157" i="34" s="1"/>
  <c r="B158" i="34"/>
  <c r="A158" i="34" s="1"/>
  <c r="B159" i="34"/>
  <c r="B160" i="34"/>
  <c r="B161" i="34"/>
  <c r="A162" i="34"/>
  <c r="B162" i="34"/>
  <c r="B163" i="34"/>
  <c r="B164" i="34"/>
  <c r="B165" i="34"/>
  <c r="B166" i="34"/>
  <c r="A166" i="34" s="1"/>
  <c r="B167" i="34"/>
  <c r="A167" i="34" s="1"/>
  <c r="B168" i="34"/>
  <c r="B169" i="34"/>
  <c r="B170" i="34"/>
  <c r="B171" i="34"/>
  <c r="A171" i="34" s="1"/>
  <c r="B172" i="34"/>
  <c r="A172" i="34" s="1"/>
  <c r="B173" i="34"/>
  <c r="B174" i="34"/>
  <c r="A174" i="34" s="1"/>
  <c r="B175" i="34"/>
  <c r="B176" i="34"/>
  <c r="A176" i="34" s="1"/>
  <c r="B177" i="34"/>
  <c r="A177" i="34" s="1"/>
  <c r="B178" i="34"/>
  <c r="A178" i="34" s="1"/>
  <c r="B179" i="34"/>
  <c r="A179" i="34" s="1"/>
  <c r="B180" i="34"/>
  <c r="A180" i="34" s="1"/>
  <c r="B181" i="34"/>
  <c r="B182" i="34"/>
  <c r="A182" i="34" s="1"/>
  <c r="B183" i="34"/>
  <c r="A183" i="34" s="1"/>
  <c r="B184" i="34"/>
  <c r="B185" i="34"/>
  <c r="A185" i="34" s="1"/>
  <c r="B186" i="34"/>
  <c r="A186" i="34" s="1"/>
  <c r="B187" i="34"/>
  <c r="A187" i="34" s="1"/>
  <c r="B188" i="34"/>
  <c r="B189" i="34"/>
  <c r="A189" i="34" s="1"/>
  <c r="B190" i="34"/>
  <c r="A190" i="34" s="1"/>
  <c r="B191" i="34"/>
  <c r="B192" i="34"/>
  <c r="A192" i="34" s="1"/>
  <c r="A193" i="34"/>
  <c r="B193" i="34"/>
  <c r="B194" i="34"/>
  <c r="B195" i="34"/>
  <c r="A195" i="34" s="1"/>
  <c r="B196" i="34"/>
  <c r="A196" i="34" s="1"/>
  <c r="B197" i="34"/>
  <c r="B198" i="34"/>
  <c r="A198" i="34" s="1"/>
  <c r="B199" i="34"/>
  <c r="A199" i="34" s="1"/>
  <c r="B200" i="34"/>
  <c r="B201" i="34"/>
  <c r="A201" i="34" s="1"/>
  <c r="B202" i="34"/>
  <c r="B203" i="34"/>
  <c r="A203" i="34" s="1"/>
  <c r="B204" i="34"/>
  <c r="A204" i="34" s="1"/>
  <c r="B205" i="34"/>
  <c r="B206" i="34"/>
  <c r="B207" i="34"/>
  <c r="A207" i="34" s="1"/>
  <c r="B208" i="34"/>
  <c r="A208" i="34" s="1"/>
  <c r="A209" i="34"/>
  <c r="B209" i="34"/>
  <c r="B210" i="34"/>
  <c r="B211" i="34"/>
  <c r="B212" i="34"/>
  <c r="B213" i="34"/>
  <c r="B214" i="34"/>
  <c r="A214" i="34" s="1"/>
  <c r="B215" i="34"/>
  <c r="A215" i="34" s="1"/>
  <c r="B216" i="34"/>
  <c r="B217" i="34"/>
  <c r="B218" i="34"/>
  <c r="B219" i="34"/>
  <c r="B220" i="34"/>
  <c r="A220" i="34" s="1"/>
  <c r="B221" i="34"/>
  <c r="A221" i="34" s="1"/>
  <c r="B222" i="34"/>
  <c r="A222" i="34" s="1"/>
  <c r="B223" i="34"/>
  <c r="B224" i="34"/>
  <c r="A224" i="34" s="1"/>
  <c r="B225" i="34"/>
  <c r="A226" i="34"/>
  <c r="B226" i="34"/>
  <c r="B227" i="34"/>
  <c r="B228" i="34"/>
  <c r="A228" i="34" s="1"/>
  <c r="B229" i="34"/>
  <c r="B230" i="34"/>
  <c r="B231" i="34"/>
  <c r="B232" i="34"/>
  <c r="A232" i="34" s="1"/>
  <c r="A233" i="34"/>
  <c r="B233" i="34"/>
  <c r="B234" i="34"/>
  <c r="B235" i="34"/>
  <c r="A235" i="34" s="1"/>
  <c r="B236" i="34"/>
  <c r="A236" i="34" s="1"/>
  <c r="B237" i="34"/>
  <c r="B238" i="34"/>
  <c r="A238" i="34" s="1"/>
  <c r="B239" i="34"/>
  <c r="B240" i="34"/>
  <c r="A240" i="34" s="1"/>
  <c r="B241" i="34"/>
  <c r="A241" i="34" s="1"/>
  <c r="B242" i="34"/>
  <c r="B243" i="34"/>
  <c r="B244" i="34"/>
  <c r="A244" i="34" s="1"/>
  <c r="B245" i="34"/>
  <c r="A245" i="34" s="1"/>
  <c r="B246" i="34"/>
  <c r="B247" i="34"/>
  <c r="B248" i="34"/>
  <c r="B249" i="34"/>
  <c r="B250" i="34"/>
  <c r="A250" i="34" s="1"/>
  <c r="B251" i="34"/>
  <c r="A251" i="34" s="1"/>
  <c r="B252" i="34"/>
  <c r="B253" i="34"/>
  <c r="B254" i="34"/>
  <c r="A254" i="34" s="1"/>
  <c r="B255" i="34"/>
  <c r="A255" i="34" s="1"/>
  <c r="B256" i="34"/>
  <c r="B257" i="34"/>
  <c r="A257" i="34" s="1"/>
  <c r="B258" i="34"/>
  <c r="B259" i="34"/>
  <c r="A259" i="34" s="1"/>
  <c r="B260" i="34"/>
  <c r="B261" i="34"/>
  <c r="A261" i="34" s="1"/>
  <c r="B262" i="34"/>
  <c r="B263" i="34"/>
  <c r="A263" i="34" s="1"/>
  <c r="B264" i="34"/>
  <c r="B266" i="34"/>
  <c r="B267" i="34"/>
  <c r="A267" i="34" s="1"/>
  <c r="B268" i="34"/>
  <c r="B269" i="34"/>
  <c r="A269" i="34" s="1"/>
  <c r="B270" i="34"/>
  <c r="B271" i="34"/>
  <c r="B272" i="34"/>
  <c r="A272" i="34" s="1"/>
  <c r="B273" i="34"/>
  <c r="B274" i="34"/>
  <c r="B275" i="34"/>
  <c r="A275" i="34" s="1"/>
  <c r="B276" i="34"/>
  <c r="A276" i="34" s="1"/>
  <c r="B277" i="34"/>
  <c r="A277" i="34" s="1"/>
  <c r="B278" i="34"/>
  <c r="A279" i="34"/>
  <c r="B279" i="34"/>
  <c r="B280" i="34"/>
  <c r="A280" i="34" s="1"/>
  <c r="B281" i="34"/>
  <c r="A282" i="34"/>
  <c r="B282" i="34"/>
  <c r="B283" i="34"/>
  <c r="A283" i="34" s="1"/>
  <c r="B284" i="34"/>
  <c r="B285" i="34"/>
  <c r="A285" i="34" s="1"/>
  <c r="B286" i="34"/>
  <c r="A286" i="34" s="1"/>
  <c r="B287" i="34"/>
  <c r="B288" i="34"/>
  <c r="A288" i="34" s="1"/>
  <c r="B289" i="34"/>
  <c r="A289" i="34" s="1"/>
  <c r="B290" i="34"/>
  <c r="A291" i="34"/>
  <c r="B291" i="34"/>
  <c r="B292" i="34"/>
  <c r="A292" i="34" s="1"/>
  <c r="B293" i="34"/>
  <c r="B294" i="34"/>
  <c r="A294" i="34" s="1"/>
  <c r="A295" i="34"/>
  <c r="B295" i="34"/>
  <c r="B296" i="34"/>
  <c r="B297" i="34"/>
  <c r="A297" i="34" s="1"/>
  <c r="B298" i="34"/>
  <c r="B299" i="34"/>
  <c r="A299" i="34" s="1"/>
  <c r="B300" i="34"/>
  <c r="A300" i="34" s="1"/>
  <c r="B301" i="34"/>
  <c r="B302" i="34"/>
  <c r="B303" i="34"/>
  <c r="A303" i="34" s="1"/>
  <c r="B304" i="34"/>
  <c r="A304" i="34" s="1"/>
  <c r="B305" i="34"/>
  <c r="B306" i="34"/>
  <c r="B307" i="34"/>
  <c r="B308" i="34"/>
  <c r="B309" i="34"/>
  <c r="B310" i="34"/>
  <c r="B311" i="34"/>
  <c r="A311" i="34" s="1"/>
  <c r="B312" i="34"/>
  <c r="A312" i="34" s="1"/>
  <c r="B313" i="34"/>
  <c r="A313" i="34" s="1"/>
  <c r="B314" i="34"/>
  <c r="B315" i="34"/>
  <c r="A315" i="34" s="1"/>
  <c r="B316" i="34"/>
  <c r="B317" i="34"/>
  <c r="A317" i="34" s="1"/>
  <c r="B318" i="34"/>
  <c r="B319" i="34"/>
  <c r="A319" i="34" s="1"/>
  <c r="B320" i="34"/>
  <c r="B321" i="34"/>
  <c r="B322" i="34"/>
  <c r="A323" i="34"/>
  <c r="B323" i="34"/>
  <c r="B324" i="34"/>
  <c r="A324" i="34" s="1"/>
  <c r="B325" i="34"/>
  <c r="B326" i="34"/>
  <c r="B327" i="34"/>
  <c r="B328" i="34"/>
  <c r="A328" i="34" s="1"/>
  <c r="B329" i="34"/>
  <c r="B330" i="34"/>
  <c r="B331" i="34"/>
  <c r="B332" i="34"/>
  <c r="B333" i="34"/>
  <c r="B334" i="34"/>
  <c r="B335" i="34"/>
  <c r="B336" i="34"/>
  <c r="B337" i="34"/>
  <c r="A338" i="34"/>
  <c r="B338" i="34"/>
  <c r="B339" i="34"/>
  <c r="B340" i="34"/>
  <c r="B341" i="34"/>
  <c r="B342" i="34"/>
  <c r="B343" i="34"/>
  <c r="B344" i="34"/>
  <c r="B345" i="34"/>
  <c r="B346" i="34"/>
  <c r="B347" i="34"/>
  <c r="A347" i="34" s="1"/>
  <c r="B348" i="34"/>
  <c r="A348" i="34" s="1"/>
  <c r="B349" i="34"/>
  <c r="B350" i="34"/>
  <c r="A350" i="34" s="1"/>
  <c r="B351" i="34"/>
  <c r="B352" i="34"/>
  <c r="B353" i="34"/>
  <c r="A353" i="34" s="1"/>
  <c r="B354" i="34"/>
  <c r="A354" i="34" s="1"/>
  <c r="B355" i="34"/>
  <c r="B356" i="34"/>
  <c r="A356" i="34" s="1"/>
  <c r="B357" i="34"/>
  <c r="B358" i="34"/>
  <c r="A358" i="34" s="1"/>
  <c r="B359" i="34"/>
  <c r="B360" i="34"/>
  <c r="A360" i="34" s="1"/>
  <c r="B361" i="34"/>
  <c r="A362" i="34"/>
  <c r="B362" i="34"/>
  <c r="B363" i="34"/>
  <c r="A364" i="34"/>
  <c r="B364" i="34"/>
  <c r="B365" i="34"/>
  <c r="B366" i="34"/>
  <c r="A366" i="34" s="1"/>
  <c r="B367" i="34"/>
  <c r="A367" i="34" s="1"/>
  <c r="B368" i="34"/>
  <c r="B369" i="34"/>
  <c r="B370" i="34"/>
  <c r="A370" i="34" s="1"/>
  <c r="B371" i="34"/>
  <c r="A371" i="34" s="1"/>
  <c r="B372" i="34"/>
  <c r="A372" i="34" s="1"/>
  <c r="B373" i="34"/>
  <c r="A373" i="34" s="1"/>
  <c r="B374" i="34"/>
  <c r="B375" i="34"/>
  <c r="A375" i="34" s="1"/>
  <c r="B376" i="34"/>
  <c r="A20" i="36"/>
  <c r="A19" i="36"/>
  <c r="C8" i="36"/>
  <c r="P39" i="34"/>
  <c r="P42" i="34"/>
  <c r="P43" i="34"/>
  <c r="P44" i="34"/>
  <c r="P45" i="34"/>
  <c r="P46" i="34"/>
  <c r="P47" i="34"/>
  <c r="P48" i="34"/>
  <c r="P49" i="34"/>
  <c r="P50" i="34"/>
  <c r="P51" i="34"/>
  <c r="P52" i="34"/>
  <c r="P54" i="34"/>
  <c r="P55" i="34"/>
  <c r="P57" i="34"/>
  <c r="P59" i="34"/>
  <c r="P60" i="34"/>
  <c r="P61" i="34"/>
  <c r="P62" i="34"/>
  <c r="P63" i="34"/>
  <c r="P65" i="34"/>
  <c r="P66" i="34"/>
  <c r="P68" i="34"/>
  <c r="P69" i="34"/>
  <c r="P70" i="34"/>
  <c r="P71" i="34"/>
  <c r="P72" i="34"/>
  <c r="P73" i="34"/>
  <c r="P74" i="34"/>
  <c r="P75" i="34"/>
  <c r="P76" i="34"/>
  <c r="P77" i="34"/>
  <c r="P78" i="34"/>
  <c r="P80" i="34"/>
  <c r="P81" i="34"/>
  <c r="P82" i="34"/>
  <c r="P84" i="34"/>
  <c r="P88" i="34"/>
  <c r="P89" i="34"/>
  <c r="P92" i="34"/>
  <c r="P95" i="34"/>
  <c r="P97" i="34"/>
  <c r="P99" i="34"/>
  <c r="P100" i="34"/>
  <c r="P102" i="34"/>
  <c r="P104" i="34"/>
  <c r="P106" i="34"/>
  <c r="P107" i="34"/>
  <c r="P108" i="34"/>
  <c r="P110" i="34"/>
  <c r="P111" i="34"/>
  <c r="P112" i="34"/>
  <c r="P113" i="34"/>
  <c r="P114" i="34"/>
  <c r="P115" i="34"/>
  <c r="P117" i="34"/>
  <c r="P124" i="34"/>
  <c r="P125" i="34"/>
  <c r="P126" i="34"/>
  <c r="P127" i="34"/>
  <c r="P129" i="34"/>
  <c r="P131" i="34"/>
  <c r="P132" i="34"/>
  <c r="P133" i="34"/>
  <c r="P134" i="34"/>
  <c r="P136" i="34"/>
  <c r="P138" i="34"/>
  <c r="P139" i="34"/>
  <c r="P140" i="34"/>
  <c r="P141" i="34"/>
  <c r="P142" i="34"/>
  <c r="P143" i="34"/>
  <c r="P144" i="34"/>
  <c r="P145" i="34"/>
  <c r="P146" i="34"/>
  <c r="P147" i="34"/>
  <c r="P148" i="34"/>
  <c r="P149" i="34"/>
  <c r="P150" i="34"/>
  <c r="P151" i="34"/>
  <c r="P152" i="34"/>
  <c r="P153" i="34"/>
  <c r="P154" i="34"/>
  <c r="P155" i="34"/>
  <c r="P159" i="34"/>
  <c r="P160" i="34"/>
  <c r="P161" i="34"/>
  <c r="P163" i="34"/>
  <c r="P164" i="34"/>
  <c r="P165" i="34"/>
  <c r="P168" i="34"/>
  <c r="P169" i="34"/>
  <c r="P170" i="34"/>
  <c r="P173" i="34"/>
  <c r="P175" i="34"/>
  <c r="P181" i="34"/>
  <c r="P184" i="34"/>
  <c r="P188" i="34"/>
  <c r="P191" i="34"/>
  <c r="P194" i="34"/>
  <c r="P197" i="34"/>
  <c r="P200" i="34"/>
  <c r="P202" i="34"/>
  <c r="P203" i="34"/>
  <c r="P204" i="34"/>
  <c r="P205" i="34"/>
  <c r="P206" i="34"/>
  <c r="P210" i="34"/>
  <c r="P211" i="34"/>
  <c r="P212" i="34"/>
  <c r="P213" i="34"/>
  <c r="P216" i="34"/>
  <c r="P217" i="34"/>
  <c r="P218" i="34"/>
  <c r="P219" i="34"/>
  <c r="P223" i="34"/>
  <c r="P225" i="34"/>
  <c r="P227" i="34"/>
  <c r="P228" i="34"/>
  <c r="P229" i="34"/>
  <c r="P230" i="34"/>
  <c r="P231" i="34"/>
  <c r="P234" i="34"/>
  <c r="P237" i="34"/>
  <c r="P239" i="34"/>
  <c r="P242" i="34"/>
  <c r="P243" i="34"/>
  <c r="P246" i="34"/>
  <c r="P247" i="34"/>
  <c r="P248" i="34"/>
  <c r="P249" i="34"/>
  <c r="P252" i="34"/>
  <c r="P253" i="34"/>
  <c r="P256" i="34"/>
  <c r="P258" i="34"/>
  <c r="P259" i="34"/>
  <c r="P260" i="34"/>
  <c r="P262" i="34"/>
  <c r="P264" i="34"/>
  <c r="P266" i="34"/>
  <c r="P268" i="34"/>
  <c r="P270" i="34"/>
  <c r="P271" i="34"/>
  <c r="P273" i="34"/>
  <c r="P274" i="34"/>
  <c r="P275" i="34"/>
  <c r="P276" i="34"/>
  <c r="P277" i="34"/>
  <c r="P278" i="34"/>
  <c r="P279" i="34"/>
  <c r="P280" i="34"/>
  <c r="P281" i="34"/>
  <c r="P282" i="34"/>
  <c r="P283" i="34"/>
  <c r="P284" i="34"/>
  <c r="P285" i="34"/>
  <c r="P286" i="34"/>
  <c r="P287" i="34"/>
  <c r="P288" i="34"/>
  <c r="P289" i="34"/>
  <c r="P290" i="34"/>
  <c r="P291" i="34"/>
  <c r="P292" i="34"/>
  <c r="P293" i="34"/>
  <c r="P294" i="34"/>
  <c r="P295" i="34"/>
  <c r="P296" i="34"/>
  <c r="P298" i="34"/>
  <c r="P301" i="34"/>
  <c r="P302" i="34"/>
  <c r="P304" i="34"/>
  <c r="P305" i="34"/>
  <c r="P306" i="34"/>
  <c r="P307" i="34"/>
  <c r="P308" i="34"/>
  <c r="P309" i="34"/>
  <c r="P310" i="34"/>
  <c r="P314" i="34"/>
  <c r="P316" i="34"/>
  <c r="P318" i="34"/>
  <c r="P320" i="34"/>
  <c r="P321" i="34"/>
  <c r="P322" i="34"/>
  <c r="P325" i="34"/>
  <c r="P326" i="34"/>
  <c r="P327" i="34"/>
  <c r="P329" i="34"/>
  <c r="P330" i="34"/>
  <c r="P331" i="34"/>
  <c r="P332" i="34"/>
  <c r="P333" i="34"/>
  <c r="P334" i="34"/>
  <c r="P335" i="34"/>
  <c r="P336" i="34"/>
  <c r="P337" i="34"/>
  <c r="P339" i="34"/>
  <c r="P340" i="34"/>
  <c r="P341" i="34"/>
  <c r="P342" i="34"/>
  <c r="P343" i="34"/>
  <c r="P344" i="34"/>
  <c r="P345" i="34"/>
  <c r="P346" i="34"/>
  <c r="P347" i="34"/>
  <c r="P348" i="34"/>
  <c r="P349" i="34"/>
  <c r="P351" i="34"/>
  <c r="P352" i="34"/>
  <c r="P355" i="34"/>
  <c r="P357" i="34"/>
  <c r="P359" i="34"/>
  <c r="P361" i="34"/>
  <c r="P363" i="34"/>
  <c r="P365" i="34"/>
  <c r="P368" i="34"/>
  <c r="P369" i="34"/>
  <c r="P374" i="34"/>
  <c r="P376" i="34"/>
  <c r="P35" i="34"/>
  <c r="P38" i="34"/>
  <c r="P11" i="34"/>
  <c r="P12" i="34"/>
  <c r="P13" i="34"/>
  <c r="P14" i="34"/>
  <c r="P15" i="34"/>
  <c r="P18" i="34"/>
  <c r="P20" i="34"/>
  <c r="P21" i="34"/>
  <c r="P22" i="34"/>
  <c r="P23" i="34"/>
  <c r="P25" i="34"/>
  <c r="P26" i="34"/>
  <c r="P28" i="34"/>
  <c r="P29" i="34"/>
  <c r="P31" i="34"/>
  <c r="P10" i="34"/>
  <c r="Y370" i="34"/>
  <c r="Y371" i="34"/>
  <c r="Y372" i="34"/>
  <c r="Y373" i="34"/>
  <c r="Y374" i="34"/>
  <c r="Y375" i="34"/>
  <c r="Y376" i="34"/>
  <c r="Z370" i="34"/>
  <c r="AA370" i="34" s="1"/>
  <c r="Z371" i="34"/>
  <c r="AA371" i="34" s="1"/>
  <c r="Z372" i="34"/>
  <c r="AA372" i="34" s="1"/>
  <c r="Z373" i="34"/>
  <c r="AA373" i="34" s="1"/>
  <c r="Z374" i="34"/>
  <c r="AA374" i="34" s="1"/>
  <c r="Z375" i="34"/>
  <c r="AA375" i="34" s="1"/>
  <c r="Z376" i="34"/>
  <c r="AA376" i="34" s="1"/>
  <c r="AB370" i="34"/>
  <c r="AC370" i="34" s="1"/>
  <c r="AB371" i="34"/>
  <c r="AC371" i="34" s="1"/>
  <c r="AB372" i="34"/>
  <c r="AC372" i="34" s="1"/>
  <c r="AB373" i="34"/>
  <c r="AC373" i="34" s="1"/>
  <c r="AB374" i="34"/>
  <c r="AC374" i="34" s="1"/>
  <c r="AB375" i="34"/>
  <c r="AC375" i="34" s="1"/>
  <c r="AB376" i="34"/>
  <c r="AC376" i="34" s="1"/>
  <c r="AD370" i="34"/>
  <c r="AE370" i="34" s="1"/>
  <c r="AD371" i="34"/>
  <c r="AE371" i="34" s="1"/>
  <c r="AD372" i="34"/>
  <c r="AE372" i="34" s="1"/>
  <c r="AD373" i="34"/>
  <c r="AE373" i="34" s="1"/>
  <c r="AD374" i="34"/>
  <c r="AE374" i="34" s="1"/>
  <c r="AD375" i="34"/>
  <c r="AE375" i="34" s="1"/>
  <c r="AD376" i="34"/>
  <c r="AE376" i="34" s="1"/>
  <c r="AF370" i="34"/>
  <c r="AG370" i="34" s="1"/>
  <c r="AF371" i="34"/>
  <c r="AG371" i="34" s="1"/>
  <c r="AF372" i="34"/>
  <c r="AG372" i="34" s="1"/>
  <c r="AF373" i="34"/>
  <c r="AG373" i="34" s="1"/>
  <c r="AF374" i="34"/>
  <c r="AG374" i="34" s="1"/>
  <c r="AF375" i="34"/>
  <c r="AG375" i="34" s="1"/>
  <c r="AF376" i="34"/>
  <c r="AG376" i="34" s="1"/>
  <c r="AH370" i="34"/>
  <c r="AI370" i="34" s="1"/>
  <c r="AH371" i="34"/>
  <c r="AI371" i="34" s="1"/>
  <c r="AH372" i="34"/>
  <c r="AI372" i="34" s="1"/>
  <c r="AH373" i="34"/>
  <c r="AI373" i="34" s="1"/>
  <c r="AH374" i="34"/>
  <c r="AI374" i="34" s="1"/>
  <c r="AH375" i="34"/>
  <c r="AI375" i="34" s="1"/>
  <c r="AH376" i="34"/>
  <c r="AI376" i="34" s="1"/>
  <c r="AJ370" i="34"/>
  <c r="AK370" i="34" s="1"/>
  <c r="AJ371" i="34"/>
  <c r="AK371" i="34" s="1"/>
  <c r="AJ372" i="34"/>
  <c r="AJ373" i="34"/>
  <c r="AK373" i="34" s="1"/>
  <c r="AJ374" i="34"/>
  <c r="AK374" i="34" s="1"/>
  <c r="AJ375" i="34"/>
  <c r="AK375" i="34" s="1"/>
  <c r="AJ376" i="34"/>
  <c r="AK376" i="34" s="1"/>
  <c r="AL370" i="34"/>
  <c r="AL371" i="34"/>
  <c r="AM371" i="34" s="1"/>
  <c r="AL372" i="34"/>
  <c r="AM372" i="34" s="1"/>
  <c r="AL373" i="34"/>
  <c r="AL374" i="34"/>
  <c r="AL375" i="34"/>
  <c r="AL376" i="34"/>
  <c r="AP370" i="34"/>
  <c r="AP371" i="34"/>
  <c r="AP372" i="34"/>
  <c r="AP373" i="34"/>
  <c r="AP374" i="34"/>
  <c r="AP375" i="34"/>
  <c r="AP376" i="34"/>
  <c r="Y311" i="34"/>
  <c r="Y312" i="34"/>
  <c r="Y313" i="34"/>
  <c r="Y314" i="34"/>
  <c r="Y315" i="34"/>
  <c r="Y316" i="34"/>
  <c r="Y317" i="34"/>
  <c r="Y318" i="34"/>
  <c r="Y319" i="34"/>
  <c r="Y320" i="34"/>
  <c r="Y321" i="34"/>
  <c r="Y322" i="34"/>
  <c r="Y323" i="34"/>
  <c r="Y324" i="34"/>
  <c r="Y325" i="34"/>
  <c r="Y326" i="34"/>
  <c r="Y327" i="34"/>
  <c r="Y328" i="34"/>
  <c r="Y329" i="34"/>
  <c r="Y330" i="34"/>
  <c r="Y331" i="34"/>
  <c r="Y332" i="34"/>
  <c r="Y333" i="34"/>
  <c r="Y334" i="34"/>
  <c r="Y335" i="34"/>
  <c r="Y336" i="34"/>
  <c r="Y337" i="34"/>
  <c r="Y338" i="34"/>
  <c r="Y339" i="34"/>
  <c r="Y340" i="34"/>
  <c r="Y341" i="34"/>
  <c r="Y342" i="34"/>
  <c r="Y343" i="34"/>
  <c r="Y344" i="34"/>
  <c r="Y345" i="34"/>
  <c r="Y346" i="34"/>
  <c r="Y347" i="34"/>
  <c r="Y348" i="34"/>
  <c r="Y349" i="34"/>
  <c r="Y350" i="34"/>
  <c r="Y351" i="34"/>
  <c r="Y352" i="34"/>
  <c r="Y353" i="34"/>
  <c r="Y354" i="34"/>
  <c r="Y355" i="34"/>
  <c r="Y356" i="34"/>
  <c r="Y357" i="34"/>
  <c r="Y358" i="34"/>
  <c r="Y359" i="34"/>
  <c r="Y360" i="34"/>
  <c r="Y361" i="34"/>
  <c r="Y362" i="34"/>
  <c r="Y363" i="34"/>
  <c r="Y364" i="34"/>
  <c r="Y365" i="34"/>
  <c r="Y366" i="34"/>
  <c r="Y367" i="34"/>
  <c r="Y368" i="34"/>
  <c r="Y369" i="34"/>
  <c r="Z311" i="34"/>
  <c r="AA311" i="34" s="1"/>
  <c r="Z312" i="34"/>
  <c r="AA312" i="34" s="1"/>
  <c r="Z313" i="34"/>
  <c r="AA313" i="34" s="1"/>
  <c r="Z314" i="34"/>
  <c r="AA314" i="34" s="1"/>
  <c r="Z315" i="34"/>
  <c r="AA315" i="34" s="1"/>
  <c r="Z316" i="34"/>
  <c r="AA316" i="34" s="1"/>
  <c r="Z317" i="34"/>
  <c r="AA317" i="34" s="1"/>
  <c r="Z318" i="34"/>
  <c r="AA318" i="34" s="1"/>
  <c r="Z319" i="34"/>
  <c r="Z320" i="34"/>
  <c r="AA320" i="34" s="1"/>
  <c r="Z321" i="34"/>
  <c r="AA321" i="34" s="1"/>
  <c r="Z322" i="34"/>
  <c r="AA322" i="34" s="1"/>
  <c r="Z323" i="34"/>
  <c r="AA323" i="34" s="1"/>
  <c r="Z324" i="34"/>
  <c r="AA324" i="34" s="1"/>
  <c r="Z325" i="34"/>
  <c r="AA325" i="34" s="1"/>
  <c r="Z326" i="34"/>
  <c r="AA326" i="34" s="1"/>
  <c r="Z327" i="34"/>
  <c r="AA327" i="34" s="1"/>
  <c r="Z328" i="34"/>
  <c r="AA328" i="34" s="1"/>
  <c r="Z329" i="34"/>
  <c r="AA329" i="34" s="1"/>
  <c r="Z330" i="34"/>
  <c r="AA330" i="34" s="1"/>
  <c r="Z331" i="34"/>
  <c r="AA331" i="34" s="1"/>
  <c r="Z332" i="34"/>
  <c r="AA332" i="34" s="1"/>
  <c r="Z333" i="34"/>
  <c r="AA333" i="34" s="1"/>
  <c r="Z334" i="34"/>
  <c r="AA334" i="34" s="1"/>
  <c r="Z335" i="34"/>
  <c r="AA335" i="34" s="1"/>
  <c r="Z336" i="34"/>
  <c r="AA336" i="34" s="1"/>
  <c r="Z337" i="34"/>
  <c r="AA337" i="34" s="1"/>
  <c r="Z338" i="34"/>
  <c r="AA338" i="34" s="1"/>
  <c r="Z339" i="34"/>
  <c r="AA339" i="34" s="1"/>
  <c r="Z340" i="34"/>
  <c r="AA340" i="34" s="1"/>
  <c r="Z341" i="34"/>
  <c r="AA341" i="34" s="1"/>
  <c r="Z342" i="34"/>
  <c r="AA342" i="34" s="1"/>
  <c r="Z343" i="34"/>
  <c r="AA343" i="34" s="1"/>
  <c r="Z344" i="34"/>
  <c r="AA344" i="34" s="1"/>
  <c r="Z345" i="34"/>
  <c r="AA345" i="34" s="1"/>
  <c r="Z346" i="34"/>
  <c r="AA346" i="34" s="1"/>
  <c r="Z347" i="34"/>
  <c r="AA347" i="34" s="1"/>
  <c r="Z348" i="34"/>
  <c r="AA348" i="34" s="1"/>
  <c r="Z349" i="34"/>
  <c r="AA349" i="34" s="1"/>
  <c r="Z350" i="34"/>
  <c r="AA350" i="34" s="1"/>
  <c r="Z351" i="34"/>
  <c r="Z352" i="34"/>
  <c r="AA352" i="34" s="1"/>
  <c r="Z353" i="34"/>
  <c r="AA353" i="34" s="1"/>
  <c r="Z354" i="34"/>
  <c r="AA354" i="34" s="1"/>
  <c r="Z355" i="34"/>
  <c r="AA355" i="34" s="1"/>
  <c r="Z356" i="34"/>
  <c r="AA356" i="34" s="1"/>
  <c r="Z357" i="34"/>
  <c r="AA357" i="34" s="1"/>
  <c r="Z358" i="34"/>
  <c r="AA358" i="34" s="1"/>
  <c r="Z359" i="34"/>
  <c r="AA359" i="34" s="1"/>
  <c r="Z360" i="34"/>
  <c r="AA360" i="34" s="1"/>
  <c r="Z361" i="34"/>
  <c r="AA361" i="34" s="1"/>
  <c r="Z362" i="34"/>
  <c r="AA362" i="34" s="1"/>
  <c r="Z363" i="34"/>
  <c r="AA363" i="34" s="1"/>
  <c r="Z364" i="34"/>
  <c r="AA364" i="34" s="1"/>
  <c r="Z365" i="34"/>
  <c r="AA365" i="34" s="1"/>
  <c r="Z366" i="34"/>
  <c r="AA366" i="34" s="1"/>
  <c r="Z367" i="34"/>
  <c r="AA367" i="34" s="1"/>
  <c r="Z368" i="34"/>
  <c r="AA368" i="34" s="1"/>
  <c r="Z369" i="34"/>
  <c r="AA369" i="34" s="1"/>
  <c r="AB311" i="34"/>
  <c r="AC311" i="34" s="1"/>
  <c r="AB312" i="34"/>
  <c r="AC312" i="34" s="1"/>
  <c r="AB313" i="34"/>
  <c r="AC313" i="34" s="1"/>
  <c r="AB314" i="34"/>
  <c r="AC314" i="34" s="1"/>
  <c r="AB315" i="34"/>
  <c r="AC315" i="34" s="1"/>
  <c r="AB316" i="34"/>
  <c r="AC316" i="34" s="1"/>
  <c r="AB317" i="34"/>
  <c r="AC317" i="34" s="1"/>
  <c r="AB318" i="34"/>
  <c r="AC318" i="34" s="1"/>
  <c r="AB319" i="34"/>
  <c r="AC319" i="34" s="1"/>
  <c r="AB320" i="34"/>
  <c r="AC320" i="34" s="1"/>
  <c r="AB321" i="34"/>
  <c r="AC321" i="34" s="1"/>
  <c r="AB322" i="34"/>
  <c r="AC322" i="34" s="1"/>
  <c r="AB323" i="34"/>
  <c r="AC323" i="34" s="1"/>
  <c r="AB324" i="34"/>
  <c r="AC324" i="34" s="1"/>
  <c r="AB325" i="34"/>
  <c r="AC325" i="34" s="1"/>
  <c r="AB326" i="34"/>
  <c r="AC326" i="34" s="1"/>
  <c r="AB327" i="34"/>
  <c r="AC327" i="34" s="1"/>
  <c r="AB328" i="34"/>
  <c r="AC328" i="34" s="1"/>
  <c r="AB329" i="34"/>
  <c r="AC329" i="34" s="1"/>
  <c r="AB330" i="34"/>
  <c r="AC330" i="34" s="1"/>
  <c r="AB331" i="34"/>
  <c r="AC331" i="34" s="1"/>
  <c r="AB332" i="34"/>
  <c r="AC332" i="34" s="1"/>
  <c r="AB333" i="34"/>
  <c r="AC333" i="34" s="1"/>
  <c r="AB334" i="34"/>
  <c r="AC334" i="34" s="1"/>
  <c r="AB335" i="34"/>
  <c r="AC335" i="34" s="1"/>
  <c r="AB336" i="34"/>
  <c r="AC336" i="34" s="1"/>
  <c r="AB337" i="34"/>
  <c r="AC337" i="34" s="1"/>
  <c r="AB338" i="34"/>
  <c r="AC338" i="34" s="1"/>
  <c r="AB339" i="34"/>
  <c r="AC339" i="34" s="1"/>
  <c r="AB340" i="34"/>
  <c r="AC340" i="34" s="1"/>
  <c r="AB341" i="34"/>
  <c r="AC341" i="34" s="1"/>
  <c r="AB342" i="34"/>
  <c r="AC342" i="34" s="1"/>
  <c r="AB343" i="34"/>
  <c r="AC343" i="34" s="1"/>
  <c r="AB344" i="34"/>
  <c r="AC344" i="34" s="1"/>
  <c r="AB345" i="34"/>
  <c r="AC345" i="34" s="1"/>
  <c r="AB346" i="34"/>
  <c r="AC346" i="34" s="1"/>
  <c r="AB347" i="34"/>
  <c r="AC347" i="34" s="1"/>
  <c r="AB348" i="34"/>
  <c r="AC348" i="34" s="1"/>
  <c r="AB349" i="34"/>
  <c r="AC349" i="34" s="1"/>
  <c r="AB350" i="34"/>
  <c r="AC350" i="34" s="1"/>
  <c r="AB351" i="34"/>
  <c r="AC351" i="34" s="1"/>
  <c r="AB352" i="34"/>
  <c r="AC352" i="34" s="1"/>
  <c r="AB353" i="34"/>
  <c r="AC353" i="34" s="1"/>
  <c r="AB354" i="34"/>
  <c r="AC354" i="34" s="1"/>
  <c r="AB355" i="34"/>
  <c r="AC355" i="34" s="1"/>
  <c r="AB356" i="34"/>
  <c r="AC356" i="34" s="1"/>
  <c r="AB357" i="34"/>
  <c r="AC357" i="34" s="1"/>
  <c r="AB358" i="34"/>
  <c r="AC358" i="34" s="1"/>
  <c r="AB359" i="34"/>
  <c r="AC359" i="34" s="1"/>
  <c r="AB360" i="34"/>
  <c r="AC360" i="34" s="1"/>
  <c r="AB361" i="34"/>
  <c r="AC361" i="34" s="1"/>
  <c r="AB362" i="34"/>
  <c r="AC362" i="34" s="1"/>
  <c r="AB363" i="34"/>
  <c r="AC363" i="34" s="1"/>
  <c r="AB364" i="34"/>
  <c r="AC364" i="34" s="1"/>
  <c r="AB365" i="34"/>
  <c r="AC365" i="34" s="1"/>
  <c r="AB366" i="34"/>
  <c r="AC366" i="34" s="1"/>
  <c r="AB367" i="34"/>
  <c r="AC367" i="34" s="1"/>
  <c r="AB368" i="34"/>
  <c r="AC368" i="34" s="1"/>
  <c r="AB369" i="34"/>
  <c r="AC369" i="34" s="1"/>
  <c r="AD311" i="34"/>
  <c r="AE311" i="34" s="1"/>
  <c r="AD312" i="34"/>
  <c r="AE312" i="34" s="1"/>
  <c r="AD313" i="34"/>
  <c r="AE313" i="34" s="1"/>
  <c r="AD314" i="34"/>
  <c r="AE314" i="34" s="1"/>
  <c r="AD315" i="34"/>
  <c r="AE315" i="34" s="1"/>
  <c r="AD316" i="34"/>
  <c r="AE316" i="34" s="1"/>
  <c r="AD317" i="34"/>
  <c r="AE317" i="34" s="1"/>
  <c r="AD318" i="34"/>
  <c r="AE318" i="34" s="1"/>
  <c r="AD319" i="34"/>
  <c r="AE319" i="34" s="1"/>
  <c r="AD320" i="34"/>
  <c r="AE320" i="34" s="1"/>
  <c r="AD321" i="34"/>
  <c r="AE321" i="34" s="1"/>
  <c r="AD322" i="34"/>
  <c r="AE322" i="34" s="1"/>
  <c r="AD323" i="34"/>
  <c r="AE323" i="34" s="1"/>
  <c r="AD324" i="34"/>
  <c r="AE324" i="34" s="1"/>
  <c r="AD325" i="34"/>
  <c r="AE325" i="34" s="1"/>
  <c r="AD326" i="34"/>
  <c r="AE326" i="34" s="1"/>
  <c r="AD327" i="34"/>
  <c r="AE327" i="34" s="1"/>
  <c r="AD328" i="34"/>
  <c r="AE328" i="34" s="1"/>
  <c r="AD329" i="34"/>
  <c r="AE329" i="34" s="1"/>
  <c r="AD330" i="34"/>
  <c r="AE330" i="34" s="1"/>
  <c r="AD331" i="34"/>
  <c r="AE331" i="34" s="1"/>
  <c r="AD332" i="34"/>
  <c r="AE332" i="34" s="1"/>
  <c r="AD333" i="34"/>
  <c r="AE333" i="34" s="1"/>
  <c r="AD334" i="34"/>
  <c r="AE334" i="34" s="1"/>
  <c r="AD335" i="34"/>
  <c r="AE335" i="34" s="1"/>
  <c r="AD336" i="34"/>
  <c r="AE336" i="34" s="1"/>
  <c r="AD337" i="34"/>
  <c r="AE337" i="34" s="1"/>
  <c r="AD338" i="34"/>
  <c r="AE338" i="34" s="1"/>
  <c r="AD339" i="34"/>
  <c r="AE339" i="34" s="1"/>
  <c r="AD340" i="34"/>
  <c r="AE340" i="34" s="1"/>
  <c r="AD341" i="34"/>
  <c r="AE341" i="34" s="1"/>
  <c r="AD342" i="34"/>
  <c r="AE342" i="34" s="1"/>
  <c r="AD343" i="34"/>
  <c r="AE343" i="34" s="1"/>
  <c r="AD344" i="34"/>
  <c r="AE344" i="34" s="1"/>
  <c r="AD345" i="34"/>
  <c r="AE345" i="34" s="1"/>
  <c r="AD346" i="34"/>
  <c r="AE346" i="34" s="1"/>
  <c r="AD347" i="34"/>
  <c r="AE347" i="34" s="1"/>
  <c r="AD348" i="34"/>
  <c r="AE348" i="34" s="1"/>
  <c r="AD349" i="34"/>
  <c r="AE349" i="34" s="1"/>
  <c r="AD350" i="34"/>
  <c r="AE350" i="34" s="1"/>
  <c r="AD351" i="34"/>
  <c r="AE351" i="34" s="1"/>
  <c r="AD352" i="34"/>
  <c r="AE352" i="34" s="1"/>
  <c r="AD353" i="34"/>
  <c r="AE353" i="34" s="1"/>
  <c r="AD354" i="34"/>
  <c r="AE354" i="34" s="1"/>
  <c r="AD355" i="34"/>
  <c r="AE355" i="34" s="1"/>
  <c r="AD356" i="34"/>
  <c r="AE356" i="34" s="1"/>
  <c r="AD357" i="34"/>
  <c r="AE357" i="34" s="1"/>
  <c r="AD358" i="34"/>
  <c r="AE358" i="34" s="1"/>
  <c r="AD359" i="34"/>
  <c r="AE359" i="34" s="1"/>
  <c r="AD360" i="34"/>
  <c r="AE360" i="34" s="1"/>
  <c r="AD361" i="34"/>
  <c r="AE361" i="34" s="1"/>
  <c r="AD362" i="34"/>
  <c r="AE362" i="34" s="1"/>
  <c r="AD363" i="34"/>
  <c r="AE363" i="34" s="1"/>
  <c r="AD364" i="34"/>
  <c r="AE364" i="34" s="1"/>
  <c r="AD365" i="34"/>
  <c r="AE365" i="34" s="1"/>
  <c r="AD366" i="34"/>
  <c r="AE366" i="34" s="1"/>
  <c r="AD367" i="34"/>
  <c r="AE367" i="34" s="1"/>
  <c r="AD368" i="34"/>
  <c r="AE368" i="34" s="1"/>
  <c r="AD369" i="34"/>
  <c r="AE369" i="34" s="1"/>
  <c r="AF311" i="34"/>
  <c r="AG311" i="34" s="1"/>
  <c r="AF312" i="34"/>
  <c r="AG312" i="34" s="1"/>
  <c r="AF313" i="34"/>
  <c r="AG313" i="34" s="1"/>
  <c r="AF314" i="34"/>
  <c r="AG314" i="34" s="1"/>
  <c r="AF315" i="34"/>
  <c r="AG315" i="34" s="1"/>
  <c r="AF316" i="34"/>
  <c r="AG316" i="34" s="1"/>
  <c r="AF317" i="34"/>
  <c r="AG317" i="34" s="1"/>
  <c r="AF318" i="34"/>
  <c r="AG318" i="34" s="1"/>
  <c r="AF319" i="34"/>
  <c r="AG319" i="34" s="1"/>
  <c r="AF320" i="34"/>
  <c r="AG320" i="34" s="1"/>
  <c r="AF321" i="34"/>
  <c r="AG321" i="34" s="1"/>
  <c r="AF322" i="34"/>
  <c r="AG322" i="34" s="1"/>
  <c r="AF323" i="34"/>
  <c r="AG323" i="34" s="1"/>
  <c r="AF324" i="34"/>
  <c r="AG324" i="34" s="1"/>
  <c r="AF325" i="34"/>
  <c r="AG325" i="34" s="1"/>
  <c r="AF326" i="34"/>
  <c r="AG326" i="34" s="1"/>
  <c r="AF327" i="34"/>
  <c r="AG327" i="34" s="1"/>
  <c r="AF328" i="34"/>
  <c r="AG328" i="34" s="1"/>
  <c r="AF329" i="34"/>
  <c r="AG329" i="34" s="1"/>
  <c r="AF330" i="34"/>
  <c r="AG330" i="34" s="1"/>
  <c r="AF331" i="34"/>
  <c r="AG331" i="34" s="1"/>
  <c r="AF332" i="34"/>
  <c r="AG332" i="34" s="1"/>
  <c r="AF333" i="34"/>
  <c r="AG333" i="34" s="1"/>
  <c r="AF334" i="34"/>
  <c r="AG334" i="34" s="1"/>
  <c r="AF335" i="34"/>
  <c r="AG335" i="34" s="1"/>
  <c r="AF336" i="34"/>
  <c r="AG336" i="34" s="1"/>
  <c r="AF337" i="34"/>
  <c r="AG337" i="34" s="1"/>
  <c r="AF338" i="34"/>
  <c r="AG338" i="34" s="1"/>
  <c r="AF339" i="34"/>
  <c r="AG339" i="34" s="1"/>
  <c r="AF340" i="34"/>
  <c r="AG340" i="34" s="1"/>
  <c r="AF341" i="34"/>
  <c r="AG341" i="34" s="1"/>
  <c r="AF342" i="34"/>
  <c r="AG342" i="34" s="1"/>
  <c r="AF343" i="34"/>
  <c r="AG343" i="34" s="1"/>
  <c r="AF344" i="34"/>
  <c r="AG344" i="34" s="1"/>
  <c r="AF345" i="34"/>
  <c r="AG345" i="34" s="1"/>
  <c r="AF346" i="34"/>
  <c r="AG346" i="34" s="1"/>
  <c r="AF347" i="34"/>
  <c r="AG347" i="34" s="1"/>
  <c r="AF348" i="34"/>
  <c r="AG348" i="34" s="1"/>
  <c r="AF349" i="34"/>
  <c r="AG349" i="34" s="1"/>
  <c r="AF350" i="34"/>
  <c r="AG350" i="34" s="1"/>
  <c r="AF351" i="34"/>
  <c r="AG351" i="34" s="1"/>
  <c r="AF352" i="34"/>
  <c r="AG352" i="34" s="1"/>
  <c r="AF353" i="34"/>
  <c r="AG353" i="34" s="1"/>
  <c r="AF354" i="34"/>
  <c r="AG354" i="34" s="1"/>
  <c r="AF355" i="34"/>
  <c r="AG355" i="34" s="1"/>
  <c r="AF356" i="34"/>
  <c r="AG356" i="34" s="1"/>
  <c r="AF357" i="34"/>
  <c r="AG357" i="34" s="1"/>
  <c r="AF358" i="34"/>
  <c r="AG358" i="34" s="1"/>
  <c r="AF359" i="34"/>
  <c r="AG359" i="34" s="1"/>
  <c r="AF360" i="34"/>
  <c r="AG360" i="34" s="1"/>
  <c r="AF361" i="34"/>
  <c r="AG361" i="34" s="1"/>
  <c r="AF362" i="34"/>
  <c r="AG362" i="34" s="1"/>
  <c r="AF363" i="34"/>
  <c r="AG363" i="34" s="1"/>
  <c r="AF364" i="34"/>
  <c r="AG364" i="34" s="1"/>
  <c r="AF365" i="34"/>
  <c r="AG365" i="34" s="1"/>
  <c r="AF366" i="34"/>
  <c r="AG366" i="34" s="1"/>
  <c r="AF367" i="34"/>
  <c r="AG367" i="34" s="1"/>
  <c r="AF368" i="34"/>
  <c r="AG368" i="34" s="1"/>
  <c r="AF369" i="34"/>
  <c r="AG369" i="34" s="1"/>
  <c r="AH311" i="34"/>
  <c r="AI311" i="34" s="1"/>
  <c r="AH312" i="34"/>
  <c r="AI312" i="34" s="1"/>
  <c r="AH313" i="34"/>
  <c r="AH314" i="34"/>
  <c r="AH315" i="34"/>
  <c r="AI315" i="34" s="1"/>
  <c r="AH316" i="34"/>
  <c r="AI316" i="34" s="1"/>
  <c r="AH317" i="34"/>
  <c r="AI317" i="34" s="1"/>
  <c r="AH318" i="34"/>
  <c r="AI318" i="34" s="1"/>
  <c r="AH319" i="34"/>
  <c r="AI319" i="34" s="1"/>
  <c r="AH320" i="34"/>
  <c r="AI320" i="34" s="1"/>
  <c r="AH321" i="34"/>
  <c r="AH322" i="34"/>
  <c r="AH323" i="34"/>
  <c r="AI323" i="34" s="1"/>
  <c r="AH324" i="34"/>
  <c r="AI324" i="34" s="1"/>
  <c r="AH325" i="34"/>
  <c r="AI325" i="34" s="1"/>
  <c r="AH326" i="34"/>
  <c r="AI326" i="34" s="1"/>
  <c r="AH327" i="34"/>
  <c r="AI327" i="34" s="1"/>
  <c r="AH328" i="34"/>
  <c r="AI328" i="34" s="1"/>
  <c r="AH329" i="34"/>
  <c r="AH330" i="34"/>
  <c r="AH331" i="34"/>
  <c r="AI331" i="34" s="1"/>
  <c r="AH332" i="34"/>
  <c r="AI332" i="34" s="1"/>
  <c r="AH333" i="34"/>
  <c r="AI333" i="34" s="1"/>
  <c r="AH334" i="34"/>
  <c r="AI334" i="34" s="1"/>
  <c r="AH335" i="34"/>
  <c r="AI335" i="34" s="1"/>
  <c r="AH336" i="34"/>
  <c r="AI336" i="34" s="1"/>
  <c r="AH337" i="34"/>
  <c r="AH338" i="34"/>
  <c r="AH339" i="34"/>
  <c r="AI339" i="34" s="1"/>
  <c r="AH340" i="34"/>
  <c r="AI340" i="34" s="1"/>
  <c r="AH341" i="34"/>
  <c r="AI341" i="34" s="1"/>
  <c r="AH342" i="34"/>
  <c r="AI342" i="34" s="1"/>
  <c r="AH343" i="34"/>
  <c r="AI343" i="34" s="1"/>
  <c r="AH344" i="34"/>
  <c r="AI344" i="34" s="1"/>
  <c r="AH345" i="34"/>
  <c r="AH346" i="34"/>
  <c r="AH347" i="34"/>
  <c r="AI347" i="34" s="1"/>
  <c r="AH348" i="34"/>
  <c r="AI348" i="34" s="1"/>
  <c r="AH349" i="34"/>
  <c r="AI349" i="34" s="1"/>
  <c r="AH350" i="34"/>
  <c r="AI350" i="34" s="1"/>
  <c r="AH351" i="34"/>
  <c r="AI351" i="34" s="1"/>
  <c r="AH352" i="34"/>
  <c r="AI352" i="34" s="1"/>
  <c r="AH353" i="34"/>
  <c r="AH354" i="34"/>
  <c r="AH355" i="34"/>
  <c r="AI355" i="34" s="1"/>
  <c r="AH356" i="34"/>
  <c r="AI356" i="34" s="1"/>
  <c r="AH357" i="34"/>
  <c r="AI357" i="34" s="1"/>
  <c r="AH358" i="34"/>
  <c r="AI358" i="34" s="1"/>
  <c r="AH359" i="34"/>
  <c r="AI359" i="34" s="1"/>
  <c r="AH360" i="34"/>
  <c r="AI360" i="34" s="1"/>
  <c r="AH361" i="34"/>
  <c r="AH362" i="34"/>
  <c r="AH363" i="34"/>
  <c r="AI363" i="34" s="1"/>
  <c r="AH364" i="34"/>
  <c r="AI364" i="34" s="1"/>
  <c r="AH365" i="34"/>
  <c r="AI365" i="34" s="1"/>
  <c r="AH366" i="34"/>
  <c r="AI366" i="34" s="1"/>
  <c r="AH367" i="34"/>
  <c r="AI367" i="34" s="1"/>
  <c r="AH368" i="34"/>
  <c r="AI368" i="34" s="1"/>
  <c r="AH369" i="34"/>
  <c r="AJ311" i="34"/>
  <c r="AK311" i="34" s="1"/>
  <c r="AJ312" i="34"/>
  <c r="AK312" i="34" s="1"/>
  <c r="AJ313" i="34"/>
  <c r="AK313" i="34" s="1"/>
  <c r="AJ314" i="34"/>
  <c r="AJ315" i="34"/>
  <c r="AK315" i="34" s="1"/>
  <c r="AJ316" i="34"/>
  <c r="AJ317" i="34"/>
  <c r="AK317" i="34" s="1"/>
  <c r="AJ318" i="34"/>
  <c r="AK318" i="34" s="1"/>
  <c r="AJ319" i="34"/>
  <c r="AK319" i="34" s="1"/>
  <c r="AJ320" i="34"/>
  <c r="AK320" i="34" s="1"/>
  <c r="AJ321" i="34"/>
  <c r="AK321" i="34" s="1"/>
  <c r="AJ322" i="34"/>
  <c r="AK322" i="34" s="1"/>
  <c r="AJ323" i="34"/>
  <c r="AK323" i="34" s="1"/>
  <c r="AJ324" i="34"/>
  <c r="AJ325" i="34"/>
  <c r="AK325" i="34" s="1"/>
  <c r="AJ326" i="34"/>
  <c r="AK326" i="34" s="1"/>
  <c r="AJ327" i="34"/>
  <c r="AK327" i="34" s="1"/>
  <c r="AJ328" i="34"/>
  <c r="AK328" i="34" s="1"/>
  <c r="AJ329" i="34"/>
  <c r="AK329" i="34" s="1"/>
  <c r="AJ330" i="34"/>
  <c r="AK330" i="34" s="1"/>
  <c r="AJ331" i="34"/>
  <c r="AK331" i="34" s="1"/>
  <c r="AJ332" i="34"/>
  <c r="AJ333" i="34"/>
  <c r="AK333" i="34" s="1"/>
  <c r="AJ334" i="34"/>
  <c r="AK334" i="34" s="1"/>
  <c r="AJ335" i="34"/>
  <c r="AK335" i="34" s="1"/>
  <c r="AJ336" i="34"/>
  <c r="AK336" i="34" s="1"/>
  <c r="AJ337" i="34"/>
  <c r="AK337" i="34" s="1"/>
  <c r="AJ338" i="34"/>
  <c r="AK338" i="34" s="1"/>
  <c r="AJ339" i="34"/>
  <c r="AK339" i="34" s="1"/>
  <c r="AJ340" i="34"/>
  <c r="AJ341" i="34"/>
  <c r="AK341" i="34" s="1"/>
  <c r="AJ342" i="34"/>
  <c r="AK342" i="34" s="1"/>
  <c r="AJ343" i="34"/>
  <c r="AK343" i="34" s="1"/>
  <c r="AJ344" i="34"/>
  <c r="AK344" i="34" s="1"/>
  <c r="AJ345" i="34"/>
  <c r="AK345" i="34" s="1"/>
  <c r="AJ346" i="34"/>
  <c r="AK346" i="34" s="1"/>
  <c r="AJ347" i="34"/>
  <c r="AK347" i="34" s="1"/>
  <c r="AJ348" i="34"/>
  <c r="AJ349" i="34"/>
  <c r="AK349" i="34" s="1"/>
  <c r="AJ350" i="34"/>
  <c r="AK350" i="34" s="1"/>
  <c r="AJ351" i="34"/>
  <c r="AK351" i="34" s="1"/>
  <c r="AJ352" i="34"/>
  <c r="AK352" i="34" s="1"/>
  <c r="AJ353" i="34"/>
  <c r="AK353" i="34" s="1"/>
  <c r="AJ354" i="34"/>
  <c r="AK354" i="34" s="1"/>
  <c r="AJ355" i="34"/>
  <c r="AK355" i="34" s="1"/>
  <c r="AJ356" i="34"/>
  <c r="AJ357" i="34"/>
  <c r="AK357" i="34" s="1"/>
  <c r="AJ358" i="34"/>
  <c r="AK358" i="34" s="1"/>
  <c r="AJ359" i="34"/>
  <c r="AK359" i="34" s="1"/>
  <c r="AJ360" i="34"/>
  <c r="AK360" i="34" s="1"/>
  <c r="AJ361" i="34"/>
  <c r="AK361" i="34" s="1"/>
  <c r="AJ362" i="34"/>
  <c r="AK362" i="34" s="1"/>
  <c r="AJ363" i="34"/>
  <c r="AK363" i="34" s="1"/>
  <c r="AJ364" i="34"/>
  <c r="AJ365" i="34"/>
  <c r="AK365" i="34" s="1"/>
  <c r="AJ366" i="34"/>
  <c r="AK366" i="34" s="1"/>
  <c r="AJ367" i="34"/>
  <c r="AK367" i="34" s="1"/>
  <c r="AJ368" i="34"/>
  <c r="AK368" i="34" s="1"/>
  <c r="AJ369" i="34"/>
  <c r="AK369" i="34" s="1"/>
  <c r="AK314" i="34"/>
  <c r="AL311" i="34"/>
  <c r="AM311" i="34" s="1"/>
  <c r="AL312" i="34"/>
  <c r="AM312" i="34" s="1"/>
  <c r="AL313" i="34"/>
  <c r="AM313" i="34" s="1"/>
  <c r="AL314" i="34"/>
  <c r="AM314" i="34" s="1"/>
  <c r="AL315" i="34"/>
  <c r="AM315" i="34" s="1"/>
  <c r="AL316" i="34"/>
  <c r="AM316" i="34" s="1"/>
  <c r="AL317" i="34"/>
  <c r="AM317" i="34" s="1"/>
  <c r="AL318" i="34"/>
  <c r="AL319" i="34"/>
  <c r="AM319" i="34" s="1"/>
  <c r="AL320" i="34"/>
  <c r="AM320" i="34" s="1"/>
  <c r="AL321" i="34"/>
  <c r="AM321" i="34" s="1"/>
  <c r="AL322" i="34"/>
  <c r="AM322" i="34" s="1"/>
  <c r="AL323" i="34"/>
  <c r="AM323" i="34" s="1"/>
  <c r="AL324" i="34"/>
  <c r="AM324" i="34" s="1"/>
  <c r="AL325" i="34"/>
  <c r="AM325" i="34" s="1"/>
  <c r="AL326" i="34"/>
  <c r="AL327" i="34"/>
  <c r="AL328" i="34"/>
  <c r="AM328" i="34" s="1"/>
  <c r="AL329" i="34"/>
  <c r="AM329" i="34" s="1"/>
  <c r="AL330" i="34"/>
  <c r="AM330" i="34" s="1"/>
  <c r="AL331" i="34"/>
  <c r="AM331" i="34" s="1"/>
  <c r="AL332" i="34"/>
  <c r="AM332" i="34" s="1"/>
  <c r="AL333" i="34"/>
  <c r="AM333" i="34" s="1"/>
  <c r="AL334" i="34"/>
  <c r="AL335" i="34"/>
  <c r="AM335" i="34" s="1"/>
  <c r="AL336" i="34"/>
  <c r="AM336" i="34" s="1"/>
  <c r="AL337" i="34"/>
  <c r="AM337" i="34" s="1"/>
  <c r="AL338" i="34"/>
  <c r="AM338" i="34" s="1"/>
  <c r="AL339" i="34"/>
  <c r="AM339" i="34" s="1"/>
  <c r="AL340" i="34"/>
  <c r="AM340" i="34" s="1"/>
  <c r="AL341" i="34"/>
  <c r="AM341" i="34" s="1"/>
  <c r="AL342" i="34"/>
  <c r="AL343" i="34"/>
  <c r="AM343" i="34" s="1"/>
  <c r="AL344" i="34"/>
  <c r="AM344" i="34" s="1"/>
  <c r="AL345" i="34"/>
  <c r="AM345" i="34" s="1"/>
  <c r="AL346" i="34"/>
  <c r="AM346" i="34" s="1"/>
  <c r="AL347" i="34"/>
  <c r="AM347" i="34" s="1"/>
  <c r="AL348" i="34"/>
  <c r="AM348" i="34" s="1"/>
  <c r="AL349" i="34"/>
  <c r="AM349" i="34" s="1"/>
  <c r="AL350" i="34"/>
  <c r="AL351" i="34"/>
  <c r="AM351" i="34" s="1"/>
  <c r="AL352" i="34"/>
  <c r="AM352" i="34" s="1"/>
  <c r="AL353" i="34"/>
  <c r="AM353" i="34" s="1"/>
  <c r="AL354" i="34"/>
  <c r="AM354" i="34" s="1"/>
  <c r="AL355" i="34"/>
  <c r="AM355" i="34" s="1"/>
  <c r="AL356" i="34"/>
  <c r="AM356" i="34" s="1"/>
  <c r="AL357" i="34"/>
  <c r="AM357" i="34" s="1"/>
  <c r="AL358" i="34"/>
  <c r="AL359" i="34"/>
  <c r="AM359" i="34" s="1"/>
  <c r="AL360" i="34"/>
  <c r="AM360" i="34" s="1"/>
  <c r="AL361" i="34"/>
  <c r="AM361" i="34" s="1"/>
  <c r="AL362" i="34"/>
  <c r="AM362" i="34" s="1"/>
  <c r="AL363" i="34"/>
  <c r="AM363" i="34" s="1"/>
  <c r="AL364" i="34"/>
  <c r="AM364" i="34" s="1"/>
  <c r="AL365" i="34"/>
  <c r="AM365" i="34" s="1"/>
  <c r="AL366" i="34"/>
  <c r="AL367" i="34"/>
  <c r="AM367" i="34" s="1"/>
  <c r="AL368" i="34"/>
  <c r="AM368" i="34" s="1"/>
  <c r="AL369" i="34"/>
  <c r="AM369" i="34" s="1"/>
  <c r="AP311" i="34"/>
  <c r="AP312" i="34"/>
  <c r="AP313" i="34"/>
  <c r="AP314" i="34"/>
  <c r="AP315" i="34"/>
  <c r="AP316" i="34"/>
  <c r="AP317" i="34"/>
  <c r="AP318" i="34"/>
  <c r="AP319" i="34"/>
  <c r="AP320" i="34"/>
  <c r="AP321" i="34"/>
  <c r="AP322" i="34"/>
  <c r="AP323" i="34"/>
  <c r="AP324" i="34"/>
  <c r="AP325" i="34"/>
  <c r="AP326" i="34"/>
  <c r="AP327" i="34"/>
  <c r="AP328" i="34"/>
  <c r="AP329" i="34"/>
  <c r="AP330" i="34"/>
  <c r="AP331" i="34"/>
  <c r="AP332" i="34"/>
  <c r="AP333" i="34"/>
  <c r="AP334" i="34"/>
  <c r="AP335" i="34"/>
  <c r="AP336" i="34"/>
  <c r="AP337" i="34"/>
  <c r="AP338" i="34"/>
  <c r="AP339" i="34"/>
  <c r="AP340" i="34"/>
  <c r="AP341" i="34"/>
  <c r="AP342" i="34"/>
  <c r="AP343" i="34"/>
  <c r="AP344" i="34"/>
  <c r="AP345" i="34"/>
  <c r="AP346" i="34"/>
  <c r="AP347" i="34"/>
  <c r="AP348" i="34"/>
  <c r="AP349" i="34"/>
  <c r="AP350" i="34"/>
  <c r="AP351" i="34"/>
  <c r="AP352" i="34"/>
  <c r="AP353" i="34"/>
  <c r="AP354" i="34"/>
  <c r="AP355" i="34"/>
  <c r="AP356" i="34"/>
  <c r="AP357" i="34"/>
  <c r="AP358" i="34"/>
  <c r="AP359" i="34"/>
  <c r="AP360" i="34"/>
  <c r="AP361" i="34"/>
  <c r="AP362" i="34"/>
  <c r="AP363" i="34"/>
  <c r="AP364" i="34"/>
  <c r="AP365" i="34"/>
  <c r="AP366" i="34"/>
  <c r="AP367" i="34"/>
  <c r="AP368" i="34"/>
  <c r="AP369" i="34"/>
  <c r="Y299" i="34"/>
  <c r="Y300" i="34"/>
  <c r="Y301" i="34"/>
  <c r="Y302" i="34"/>
  <c r="Y303" i="34"/>
  <c r="Y304" i="34"/>
  <c r="Y305" i="34"/>
  <c r="Y306" i="34"/>
  <c r="Y307" i="34"/>
  <c r="Y308" i="34"/>
  <c r="Y309" i="34"/>
  <c r="Y310" i="34"/>
  <c r="Z299" i="34"/>
  <c r="AA299" i="34" s="1"/>
  <c r="Z300" i="34"/>
  <c r="AA300" i="34" s="1"/>
  <c r="Z301" i="34"/>
  <c r="AA301" i="34" s="1"/>
  <c r="Z302" i="34"/>
  <c r="AA302" i="34" s="1"/>
  <c r="Z303" i="34"/>
  <c r="AA303" i="34" s="1"/>
  <c r="Z304" i="34"/>
  <c r="AA304" i="34" s="1"/>
  <c r="Z305" i="34"/>
  <c r="AA305" i="34" s="1"/>
  <c r="Z306" i="34"/>
  <c r="AA306" i="34" s="1"/>
  <c r="Z307" i="34"/>
  <c r="AA307" i="34" s="1"/>
  <c r="Z308" i="34"/>
  <c r="AA308" i="34" s="1"/>
  <c r="Z309" i="34"/>
  <c r="AA309" i="34" s="1"/>
  <c r="Z310" i="34"/>
  <c r="AA310" i="34" s="1"/>
  <c r="AB299" i="34"/>
  <c r="AC299" i="34" s="1"/>
  <c r="AB300" i="34"/>
  <c r="AC300" i="34" s="1"/>
  <c r="AB301" i="34"/>
  <c r="AC301" i="34" s="1"/>
  <c r="AB302" i="34"/>
  <c r="AC302" i="34" s="1"/>
  <c r="AB303" i="34"/>
  <c r="AC303" i="34" s="1"/>
  <c r="AB304" i="34"/>
  <c r="AC304" i="34" s="1"/>
  <c r="AB305" i="34"/>
  <c r="AC305" i="34" s="1"/>
  <c r="AB306" i="34"/>
  <c r="AC306" i="34" s="1"/>
  <c r="AB307" i="34"/>
  <c r="AC307" i="34" s="1"/>
  <c r="AB308" i="34"/>
  <c r="AC308" i="34" s="1"/>
  <c r="AB309" i="34"/>
  <c r="AC309" i="34" s="1"/>
  <c r="AB310" i="34"/>
  <c r="AC310" i="34" s="1"/>
  <c r="AD299" i="34"/>
  <c r="AE299" i="34" s="1"/>
  <c r="AD300" i="34"/>
  <c r="AE300" i="34" s="1"/>
  <c r="AD301" i="34"/>
  <c r="AE301" i="34" s="1"/>
  <c r="AD302" i="34"/>
  <c r="AE302" i="34" s="1"/>
  <c r="AD303" i="34"/>
  <c r="AE303" i="34" s="1"/>
  <c r="AD304" i="34"/>
  <c r="AE304" i="34" s="1"/>
  <c r="AD305" i="34"/>
  <c r="AE305" i="34" s="1"/>
  <c r="AD306" i="34"/>
  <c r="AE306" i="34" s="1"/>
  <c r="AD307" i="34"/>
  <c r="AE307" i="34" s="1"/>
  <c r="AD308" i="34"/>
  <c r="AE308" i="34" s="1"/>
  <c r="AD309" i="34"/>
  <c r="AD310" i="34"/>
  <c r="AE310" i="34" s="1"/>
  <c r="AF299" i="34"/>
  <c r="AG299" i="34" s="1"/>
  <c r="AF300" i="34"/>
  <c r="AG300" i="34" s="1"/>
  <c r="AF301" i="34"/>
  <c r="AG301" i="34" s="1"/>
  <c r="AF302" i="34"/>
  <c r="AG302" i="34" s="1"/>
  <c r="AF303" i="34"/>
  <c r="AG303" i="34" s="1"/>
  <c r="AF304" i="34"/>
  <c r="AG304" i="34" s="1"/>
  <c r="AF305" i="34"/>
  <c r="AG305" i="34" s="1"/>
  <c r="AF306" i="34"/>
  <c r="AG306" i="34" s="1"/>
  <c r="AF307" i="34"/>
  <c r="AG307" i="34" s="1"/>
  <c r="AF308" i="34"/>
  <c r="AG308" i="34" s="1"/>
  <c r="AF309" i="34"/>
  <c r="AG309" i="34" s="1"/>
  <c r="AF310" i="34"/>
  <c r="AG310" i="34" s="1"/>
  <c r="AH299" i="34"/>
  <c r="AI299" i="34" s="1"/>
  <c r="AH300" i="34"/>
  <c r="AI300" i="34" s="1"/>
  <c r="AH301" i="34"/>
  <c r="AI301" i="34" s="1"/>
  <c r="AH302" i="34"/>
  <c r="AI302" i="34" s="1"/>
  <c r="AH303" i="34"/>
  <c r="AI303" i="34" s="1"/>
  <c r="AH304" i="34"/>
  <c r="AI304" i="34" s="1"/>
  <c r="AH305" i="34"/>
  <c r="AI305" i="34" s="1"/>
  <c r="AH306" i="34"/>
  <c r="AI306" i="34" s="1"/>
  <c r="AH307" i="34"/>
  <c r="AI307" i="34" s="1"/>
  <c r="AH308" i="34"/>
  <c r="AI308" i="34" s="1"/>
  <c r="AH309" i="34"/>
  <c r="AI309" i="34" s="1"/>
  <c r="AH310" i="34"/>
  <c r="AI310" i="34" s="1"/>
  <c r="AJ299" i="34"/>
  <c r="AK299" i="34" s="1"/>
  <c r="AJ300" i="34"/>
  <c r="AK300" i="34" s="1"/>
  <c r="AJ301" i="34"/>
  <c r="AK301" i="34" s="1"/>
  <c r="AJ302" i="34"/>
  <c r="AJ303" i="34"/>
  <c r="AK303" i="34" s="1"/>
  <c r="AJ304" i="34"/>
  <c r="AK304" i="34" s="1"/>
  <c r="AJ305" i="34"/>
  <c r="AK305" i="34" s="1"/>
  <c r="AJ306" i="34"/>
  <c r="AK306" i="34" s="1"/>
  <c r="AJ307" i="34"/>
  <c r="AK307" i="34" s="1"/>
  <c r="AJ308" i="34"/>
  <c r="AJ309" i="34"/>
  <c r="AK309" i="34" s="1"/>
  <c r="AJ310" i="34"/>
  <c r="AL299" i="34"/>
  <c r="AM299" i="34" s="1"/>
  <c r="AL300" i="34"/>
  <c r="AM300" i="34" s="1"/>
  <c r="AL301" i="34"/>
  <c r="AM301" i="34" s="1"/>
  <c r="AL302" i="34"/>
  <c r="AM302" i="34" s="1"/>
  <c r="AL303" i="34"/>
  <c r="AM303" i="34" s="1"/>
  <c r="AL304" i="34"/>
  <c r="AM304" i="34" s="1"/>
  <c r="AL305" i="34"/>
  <c r="AM305" i="34" s="1"/>
  <c r="AL306" i="34"/>
  <c r="AM306" i="34" s="1"/>
  <c r="AL307" i="34"/>
  <c r="AM307" i="34" s="1"/>
  <c r="AL308" i="34"/>
  <c r="AM308" i="34" s="1"/>
  <c r="AL309" i="34"/>
  <c r="AM309" i="34" s="1"/>
  <c r="AL310" i="34"/>
  <c r="AM310" i="34" s="1"/>
  <c r="AP299" i="34"/>
  <c r="AP300" i="34"/>
  <c r="AP301" i="34"/>
  <c r="AP302" i="34"/>
  <c r="AP303" i="34"/>
  <c r="AP304" i="34"/>
  <c r="AP305" i="34"/>
  <c r="AP306" i="34"/>
  <c r="AP307" i="34"/>
  <c r="AP308" i="34"/>
  <c r="AP309" i="34"/>
  <c r="AP310" i="34"/>
  <c r="Y235" i="34"/>
  <c r="Y236" i="34"/>
  <c r="Y237" i="34"/>
  <c r="Y238" i="34"/>
  <c r="Y239" i="34"/>
  <c r="Y240" i="34"/>
  <c r="Y241" i="34"/>
  <c r="Y242" i="34"/>
  <c r="Y243" i="34"/>
  <c r="Y244" i="34"/>
  <c r="Y245" i="34"/>
  <c r="Y246" i="34"/>
  <c r="Y247" i="34"/>
  <c r="Y248" i="34"/>
  <c r="Y249" i="34"/>
  <c r="Y250" i="34"/>
  <c r="Y251" i="34"/>
  <c r="Y252" i="34"/>
  <c r="Y253" i="34"/>
  <c r="Y254" i="34"/>
  <c r="Y255" i="34"/>
  <c r="Y256" i="34"/>
  <c r="Y257" i="34"/>
  <c r="Y258" i="34"/>
  <c r="Y259" i="34"/>
  <c r="Y260" i="34"/>
  <c r="Y261" i="34"/>
  <c r="Y262" i="34"/>
  <c r="Y263" i="34"/>
  <c r="Y264" i="34"/>
  <c r="Y266" i="34"/>
  <c r="Y267" i="34"/>
  <c r="Y268" i="34"/>
  <c r="Y269" i="34"/>
  <c r="Y270" i="34"/>
  <c r="Y271" i="34"/>
  <c r="Y272" i="34"/>
  <c r="Y273" i="34"/>
  <c r="Y274" i="34"/>
  <c r="Y275" i="34"/>
  <c r="Y276" i="34"/>
  <c r="Y277" i="34"/>
  <c r="Y278" i="34"/>
  <c r="Y279" i="34"/>
  <c r="Y280" i="34"/>
  <c r="Y281" i="34"/>
  <c r="Y282" i="34"/>
  <c r="Y283" i="34"/>
  <c r="Y284" i="34"/>
  <c r="Y285" i="34"/>
  <c r="Y286" i="34"/>
  <c r="Y287" i="34"/>
  <c r="Y288" i="34"/>
  <c r="Y289" i="34"/>
  <c r="Y290" i="34"/>
  <c r="Y291" i="34"/>
  <c r="Y292" i="34"/>
  <c r="Y293" i="34"/>
  <c r="Y294" i="34"/>
  <c r="Y295" i="34"/>
  <c r="Y296" i="34"/>
  <c r="Y297" i="34"/>
  <c r="Y298" i="34"/>
  <c r="Z235" i="34"/>
  <c r="AA235" i="34" s="1"/>
  <c r="Z236" i="34"/>
  <c r="AA236" i="34" s="1"/>
  <c r="Z237" i="34"/>
  <c r="AA237" i="34" s="1"/>
  <c r="Z238" i="34"/>
  <c r="AA238" i="34" s="1"/>
  <c r="Z239" i="34"/>
  <c r="AA239" i="34" s="1"/>
  <c r="Z240" i="34"/>
  <c r="AA240" i="34" s="1"/>
  <c r="Z241" i="34"/>
  <c r="AA241" i="34" s="1"/>
  <c r="Z242" i="34"/>
  <c r="AA242" i="34" s="1"/>
  <c r="Z243" i="34"/>
  <c r="AA243" i="34" s="1"/>
  <c r="Z244" i="34"/>
  <c r="AA244" i="34" s="1"/>
  <c r="Z245" i="34"/>
  <c r="AA245" i="34" s="1"/>
  <c r="Z246" i="34"/>
  <c r="AA246" i="34" s="1"/>
  <c r="Z247" i="34"/>
  <c r="AA247" i="34" s="1"/>
  <c r="Z248" i="34"/>
  <c r="AA248" i="34" s="1"/>
  <c r="Z249" i="34"/>
  <c r="AA249" i="34" s="1"/>
  <c r="Z250" i="34"/>
  <c r="Z251" i="34"/>
  <c r="AA251" i="34" s="1"/>
  <c r="Z252" i="34"/>
  <c r="AA252" i="34" s="1"/>
  <c r="Z253" i="34"/>
  <c r="AA253" i="34" s="1"/>
  <c r="Z254" i="34"/>
  <c r="AA254" i="34" s="1"/>
  <c r="Z255" i="34"/>
  <c r="AA255" i="34" s="1"/>
  <c r="Z256" i="34"/>
  <c r="AA256" i="34" s="1"/>
  <c r="Z257" i="34"/>
  <c r="AA257" i="34" s="1"/>
  <c r="Z258" i="34"/>
  <c r="AA258" i="34" s="1"/>
  <c r="Z259" i="34"/>
  <c r="AA259" i="34" s="1"/>
  <c r="Z260" i="34"/>
  <c r="AA260" i="34" s="1"/>
  <c r="Z261" i="34"/>
  <c r="AA261" i="34" s="1"/>
  <c r="Z262" i="34"/>
  <c r="AA262" i="34" s="1"/>
  <c r="Z263" i="34"/>
  <c r="AA263" i="34" s="1"/>
  <c r="Z264" i="34"/>
  <c r="AA264" i="34" s="1"/>
  <c r="Z266" i="34"/>
  <c r="AA266" i="34" s="1"/>
  <c r="Z267" i="34"/>
  <c r="AA267" i="34" s="1"/>
  <c r="Z268" i="34"/>
  <c r="AA268" i="34" s="1"/>
  <c r="Z269" i="34"/>
  <c r="AA269" i="34" s="1"/>
  <c r="Z270" i="34"/>
  <c r="AA270" i="34" s="1"/>
  <c r="Z271" i="34"/>
  <c r="AA271" i="34" s="1"/>
  <c r="Z272" i="34"/>
  <c r="AA272" i="34" s="1"/>
  <c r="Z273" i="34"/>
  <c r="AA273" i="34" s="1"/>
  <c r="Z274" i="34"/>
  <c r="AA274" i="34" s="1"/>
  <c r="Z275" i="34"/>
  <c r="AA275" i="34" s="1"/>
  <c r="Z276" i="34"/>
  <c r="AA276" i="34" s="1"/>
  <c r="Z277" i="34"/>
  <c r="AA277" i="34" s="1"/>
  <c r="Z278" i="34"/>
  <c r="AA278" i="34" s="1"/>
  <c r="Z279" i="34"/>
  <c r="AA279" i="34" s="1"/>
  <c r="Z280" i="34"/>
  <c r="AA280" i="34" s="1"/>
  <c r="Z281" i="34"/>
  <c r="AA281" i="34" s="1"/>
  <c r="Z282" i="34"/>
  <c r="AA282" i="34" s="1"/>
  <c r="Z283" i="34"/>
  <c r="AA283" i="34" s="1"/>
  <c r="Z284" i="34"/>
  <c r="AA284" i="34" s="1"/>
  <c r="Z285" i="34"/>
  <c r="AA285" i="34" s="1"/>
  <c r="Z286" i="34"/>
  <c r="AA286" i="34" s="1"/>
  <c r="Z287" i="34"/>
  <c r="AA287" i="34" s="1"/>
  <c r="Z288" i="34"/>
  <c r="AA288" i="34" s="1"/>
  <c r="Z289" i="34"/>
  <c r="AA289" i="34" s="1"/>
  <c r="Z290" i="34"/>
  <c r="AA290" i="34" s="1"/>
  <c r="Z291" i="34"/>
  <c r="AA291" i="34" s="1"/>
  <c r="Z292" i="34"/>
  <c r="AA292" i="34" s="1"/>
  <c r="Z293" i="34"/>
  <c r="AA293" i="34" s="1"/>
  <c r="Z294" i="34"/>
  <c r="AA294" i="34" s="1"/>
  <c r="Z295" i="34"/>
  <c r="AA295" i="34" s="1"/>
  <c r="Z296" i="34"/>
  <c r="AA296" i="34" s="1"/>
  <c r="Z297" i="34"/>
  <c r="AA297" i="34" s="1"/>
  <c r="Z298" i="34"/>
  <c r="AA298" i="34" s="1"/>
  <c r="AA250" i="34"/>
  <c r="AB235" i="34"/>
  <c r="AC235" i="34" s="1"/>
  <c r="AB236" i="34"/>
  <c r="AC236" i="34" s="1"/>
  <c r="AB237" i="34"/>
  <c r="AC237" i="34" s="1"/>
  <c r="AB238" i="34"/>
  <c r="AC238" i="34" s="1"/>
  <c r="AB239" i="34"/>
  <c r="AC239" i="34" s="1"/>
  <c r="AB240" i="34"/>
  <c r="AC240" i="34" s="1"/>
  <c r="AB241" i="34"/>
  <c r="AC241" i="34" s="1"/>
  <c r="AB242" i="34"/>
  <c r="AC242" i="34" s="1"/>
  <c r="AB243" i="34"/>
  <c r="AC243" i="34" s="1"/>
  <c r="AB244" i="34"/>
  <c r="AC244" i="34" s="1"/>
  <c r="AB245" i="34"/>
  <c r="AC245" i="34" s="1"/>
  <c r="AB246" i="34"/>
  <c r="AC246" i="34" s="1"/>
  <c r="AB247" i="34"/>
  <c r="AC247" i="34" s="1"/>
  <c r="AB248" i="34"/>
  <c r="AC248" i="34" s="1"/>
  <c r="AB249" i="34"/>
  <c r="AC249" i="34" s="1"/>
  <c r="AB250" i="34"/>
  <c r="AC250" i="34" s="1"/>
  <c r="AB251" i="34"/>
  <c r="AC251" i="34" s="1"/>
  <c r="AB252" i="34"/>
  <c r="AC252" i="34" s="1"/>
  <c r="AB253" i="34"/>
  <c r="AC253" i="34" s="1"/>
  <c r="AB254" i="34"/>
  <c r="AC254" i="34" s="1"/>
  <c r="AB255" i="34"/>
  <c r="AC255" i="34" s="1"/>
  <c r="AB256" i="34"/>
  <c r="AC256" i="34" s="1"/>
  <c r="AB257" i="34"/>
  <c r="AC257" i="34" s="1"/>
  <c r="AB258" i="34"/>
  <c r="AC258" i="34" s="1"/>
  <c r="AB259" i="34"/>
  <c r="AC259" i="34" s="1"/>
  <c r="AB260" i="34"/>
  <c r="AC260" i="34" s="1"/>
  <c r="AB261" i="34"/>
  <c r="AC261" i="34" s="1"/>
  <c r="AB262" i="34"/>
  <c r="AC262" i="34" s="1"/>
  <c r="AB263" i="34"/>
  <c r="AC263" i="34" s="1"/>
  <c r="AB264" i="34"/>
  <c r="AC264" i="34" s="1"/>
  <c r="AB266" i="34"/>
  <c r="AC266" i="34" s="1"/>
  <c r="AB267" i="34"/>
  <c r="AC267" i="34" s="1"/>
  <c r="AB268" i="34"/>
  <c r="AC268" i="34" s="1"/>
  <c r="AB269" i="34"/>
  <c r="AC269" i="34" s="1"/>
  <c r="AB270" i="34"/>
  <c r="AC270" i="34" s="1"/>
  <c r="AB271" i="34"/>
  <c r="AC271" i="34" s="1"/>
  <c r="AB272" i="34"/>
  <c r="AC272" i="34" s="1"/>
  <c r="AB273" i="34"/>
  <c r="AC273" i="34" s="1"/>
  <c r="AB274" i="34"/>
  <c r="AC274" i="34" s="1"/>
  <c r="AB275" i="34"/>
  <c r="AC275" i="34" s="1"/>
  <c r="AB276" i="34"/>
  <c r="AC276" i="34" s="1"/>
  <c r="AB277" i="34"/>
  <c r="AC277" i="34" s="1"/>
  <c r="AB278" i="34"/>
  <c r="AC278" i="34" s="1"/>
  <c r="AB279" i="34"/>
  <c r="AC279" i="34" s="1"/>
  <c r="AB280" i="34"/>
  <c r="AC280" i="34" s="1"/>
  <c r="AB281" i="34"/>
  <c r="AC281" i="34" s="1"/>
  <c r="AB282" i="34"/>
  <c r="AC282" i="34" s="1"/>
  <c r="AB283" i="34"/>
  <c r="AC283" i="34" s="1"/>
  <c r="AB284" i="34"/>
  <c r="AC284" i="34" s="1"/>
  <c r="AB285" i="34"/>
  <c r="AC285" i="34" s="1"/>
  <c r="AB286" i="34"/>
  <c r="AC286" i="34" s="1"/>
  <c r="AB287" i="34"/>
  <c r="AC287" i="34" s="1"/>
  <c r="AB288" i="34"/>
  <c r="AC288" i="34" s="1"/>
  <c r="AB289" i="34"/>
  <c r="AC289" i="34" s="1"/>
  <c r="AB290" i="34"/>
  <c r="AC290" i="34" s="1"/>
  <c r="AB291" i="34"/>
  <c r="AC291" i="34" s="1"/>
  <c r="AB292" i="34"/>
  <c r="AC292" i="34" s="1"/>
  <c r="AB293" i="34"/>
  <c r="AC293" i="34" s="1"/>
  <c r="AB294" i="34"/>
  <c r="AC294" i="34" s="1"/>
  <c r="AB295" i="34"/>
  <c r="AC295" i="34" s="1"/>
  <c r="AB296" i="34"/>
  <c r="AC296" i="34" s="1"/>
  <c r="AB297" i="34"/>
  <c r="AC297" i="34" s="1"/>
  <c r="AB298" i="34"/>
  <c r="AC298" i="34" s="1"/>
  <c r="AD235" i="34"/>
  <c r="AE235" i="34" s="1"/>
  <c r="AD236" i="34"/>
  <c r="AE236" i="34" s="1"/>
  <c r="AD237" i="34"/>
  <c r="AE237" i="34" s="1"/>
  <c r="AD238" i="34"/>
  <c r="AE238" i="34" s="1"/>
  <c r="AD239" i="34"/>
  <c r="AE239" i="34" s="1"/>
  <c r="AD240" i="34"/>
  <c r="AE240" i="34" s="1"/>
  <c r="AD241" i="34"/>
  <c r="AE241" i="34" s="1"/>
  <c r="AD242" i="34"/>
  <c r="AE242" i="34" s="1"/>
  <c r="AD243" i="34"/>
  <c r="AE243" i="34" s="1"/>
  <c r="AD244" i="34"/>
  <c r="AE244" i="34" s="1"/>
  <c r="AD245" i="34"/>
  <c r="AE245" i="34" s="1"/>
  <c r="AD246" i="34"/>
  <c r="AE246" i="34" s="1"/>
  <c r="AD247" i="34"/>
  <c r="AE247" i="34" s="1"/>
  <c r="AD248" i="34"/>
  <c r="AE248" i="34" s="1"/>
  <c r="AD249" i="34"/>
  <c r="AE249" i="34" s="1"/>
  <c r="AD250" i="34"/>
  <c r="AE250" i="34" s="1"/>
  <c r="AD251" i="34"/>
  <c r="AE251" i="34" s="1"/>
  <c r="AD252" i="34"/>
  <c r="AE252" i="34" s="1"/>
  <c r="AD253" i="34"/>
  <c r="AE253" i="34" s="1"/>
  <c r="AD254" i="34"/>
  <c r="AE254" i="34" s="1"/>
  <c r="AD255" i="34"/>
  <c r="AE255" i="34" s="1"/>
  <c r="AD256" i="34"/>
  <c r="AE256" i="34" s="1"/>
  <c r="AD257" i="34"/>
  <c r="AE257" i="34" s="1"/>
  <c r="AD258" i="34"/>
  <c r="AE258" i="34" s="1"/>
  <c r="AD259" i="34"/>
  <c r="AE259" i="34" s="1"/>
  <c r="AD260" i="34"/>
  <c r="AE260" i="34" s="1"/>
  <c r="AD261" i="34"/>
  <c r="AE261" i="34" s="1"/>
  <c r="AD262" i="34"/>
  <c r="AE262" i="34" s="1"/>
  <c r="AD263" i="34"/>
  <c r="AE263" i="34" s="1"/>
  <c r="AD264" i="34"/>
  <c r="AE264" i="34" s="1"/>
  <c r="AD266" i="34"/>
  <c r="AE266" i="34" s="1"/>
  <c r="AD267" i="34"/>
  <c r="AE267" i="34" s="1"/>
  <c r="AD268" i="34"/>
  <c r="AE268" i="34" s="1"/>
  <c r="AD269" i="34"/>
  <c r="AE269" i="34" s="1"/>
  <c r="AD270" i="34"/>
  <c r="AE270" i="34" s="1"/>
  <c r="AD271" i="34"/>
  <c r="AE271" i="34" s="1"/>
  <c r="AD272" i="34"/>
  <c r="AE272" i="34" s="1"/>
  <c r="AD273" i="34"/>
  <c r="AE273" i="34" s="1"/>
  <c r="AD274" i="34"/>
  <c r="AE274" i="34" s="1"/>
  <c r="AD275" i="34"/>
  <c r="AE275" i="34" s="1"/>
  <c r="AD276" i="34"/>
  <c r="AE276" i="34" s="1"/>
  <c r="AD277" i="34"/>
  <c r="AE277" i="34" s="1"/>
  <c r="AD278" i="34"/>
  <c r="AE278" i="34" s="1"/>
  <c r="AD279" i="34"/>
  <c r="AE279" i="34" s="1"/>
  <c r="AD280" i="34"/>
  <c r="AE280" i="34" s="1"/>
  <c r="AD281" i="34"/>
  <c r="AE281" i="34" s="1"/>
  <c r="AD282" i="34"/>
  <c r="AE282" i="34" s="1"/>
  <c r="AD283" i="34"/>
  <c r="AE283" i="34" s="1"/>
  <c r="AD284" i="34"/>
  <c r="AE284" i="34" s="1"/>
  <c r="AD285" i="34"/>
  <c r="AE285" i="34" s="1"/>
  <c r="AD286" i="34"/>
  <c r="AE286" i="34" s="1"/>
  <c r="AD287" i="34"/>
  <c r="AE287" i="34" s="1"/>
  <c r="AD288" i="34"/>
  <c r="AE288" i="34" s="1"/>
  <c r="AD289" i="34"/>
  <c r="AE289" i="34" s="1"/>
  <c r="AD290" i="34"/>
  <c r="AE290" i="34" s="1"/>
  <c r="AD291" i="34"/>
  <c r="AE291" i="34" s="1"/>
  <c r="AD292" i="34"/>
  <c r="AE292" i="34" s="1"/>
  <c r="AD293" i="34"/>
  <c r="AE293" i="34" s="1"/>
  <c r="AD294" i="34"/>
  <c r="AE294" i="34" s="1"/>
  <c r="AD295" i="34"/>
  <c r="AE295" i="34" s="1"/>
  <c r="AD296" i="34"/>
  <c r="AE296" i="34" s="1"/>
  <c r="AD297" i="34"/>
  <c r="AE297" i="34" s="1"/>
  <c r="AD298" i="34"/>
  <c r="AE298" i="34" s="1"/>
  <c r="AF235" i="34"/>
  <c r="AG235" i="34" s="1"/>
  <c r="AF236" i="34"/>
  <c r="AG236" i="34" s="1"/>
  <c r="AF237" i="34"/>
  <c r="AG237" i="34" s="1"/>
  <c r="AF238" i="34"/>
  <c r="AG238" i="34" s="1"/>
  <c r="AF239" i="34"/>
  <c r="AG239" i="34" s="1"/>
  <c r="AF240" i="34"/>
  <c r="AG240" i="34" s="1"/>
  <c r="AF241" i="34"/>
  <c r="AG241" i="34" s="1"/>
  <c r="AF242" i="34"/>
  <c r="AG242" i="34" s="1"/>
  <c r="AF243" i="34"/>
  <c r="AG243" i="34" s="1"/>
  <c r="AF244" i="34"/>
  <c r="AF245" i="34"/>
  <c r="AG245" i="34" s="1"/>
  <c r="AF246" i="34"/>
  <c r="AG246" i="34" s="1"/>
  <c r="AF247" i="34"/>
  <c r="AG247" i="34" s="1"/>
  <c r="AF248" i="34"/>
  <c r="AG248" i="34" s="1"/>
  <c r="AF249" i="34"/>
  <c r="AG249" i="34" s="1"/>
  <c r="AF250" i="34"/>
  <c r="AG250" i="34" s="1"/>
  <c r="AF251" i="34"/>
  <c r="AG251" i="34" s="1"/>
  <c r="AF252" i="34"/>
  <c r="AG252" i="34" s="1"/>
  <c r="AF253" i="34"/>
  <c r="AG253" i="34" s="1"/>
  <c r="AF254" i="34"/>
  <c r="AG254" i="34" s="1"/>
  <c r="AF255" i="34"/>
  <c r="AG255" i="34" s="1"/>
  <c r="AF256" i="34"/>
  <c r="AG256" i="34" s="1"/>
  <c r="AF257" i="34"/>
  <c r="AG257" i="34" s="1"/>
  <c r="AF258" i="34"/>
  <c r="AG258" i="34" s="1"/>
  <c r="AF259" i="34"/>
  <c r="AG259" i="34" s="1"/>
  <c r="AF260" i="34"/>
  <c r="AG260" i="34" s="1"/>
  <c r="AF261" i="34"/>
  <c r="AG261" i="34" s="1"/>
  <c r="AF262" i="34"/>
  <c r="AG262" i="34" s="1"/>
  <c r="AF263" i="34"/>
  <c r="AG263" i="34" s="1"/>
  <c r="AF264" i="34"/>
  <c r="AG264" i="34" s="1"/>
  <c r="AF266" i="34"/>
  <c r="AG266" i="34" s="1"/>
  <c r="AF267" i="34"/>
  <c r="AG267" i="34" s="1"/>
  <c r="AF268" i="34"/>
  <c r="AG268" i="34" s="1"/>
  <c r="AF269" i="34"/>
  <c r="AG269" i="34" s="1"/>
  <c r="AF270" i="34"/>
  <c r="AG270" i="34" s="1"/>
  <c r="AF271" i="34"/>
  <c r="AG271" i="34" s="1"/>
  <c r="AF272" i="34"/>
  <c r="AG272" i="34" s="1"/>
  <c r="AF273" i="34"/>
  <c r="AG273" i="34" s="1"/>
  <c r="AF274" i="34"/>
  <c r="AG274" i="34" s="1"/>
  <c r="AF275" i="34"/>
  <c r="AG275" i="34" s="1"/>
  <c r="AF276" i="34"/>
  <c r="AG276" i="34" s="1"/>
  <c r="AF277" i="34"/>
  <c r="AG277" i="34" s="1"/>
  <c r="AF278" i="34"/>
  <c r="AG278" i="34" s="1"/>
  <c r="AF279" i="34"/>
  <c r="AG279" i="34" s="1"/>
  <c r="AF280" i="34"/>
  <c r="AG280" i="34" s="1"/>
  <c r="AF281" i="34"/>
  <c r="AG281" i="34" s="1"/>
  <c r="AF282" i="34"/>
  <c r="AG282" i="34" s="1"/>
  <c r="AF283" i="34"/>
  <c r="AG283" i="34" s="1"/>
  <c r="AF284" i="34"/>
  <c r="AG284" i="34" s="1"/>
  <c r="AF285" i="34"/>
  <c r="AF286" i="34"/>
  <c r="AG286" i="34" s="1"/>
  <c r="AF287" i="34"/>
  <c r="AG287" i="34" s="1"/>
  <c r="AF288" i="34"/>
  <c r="AG288" i="34" s="1"/>
  <c r="AF289" i="34"/>
  <c r="AG289" i="34" s="1"/>
  <c r="AF290" i="34"/>
  <c r="AG290" i="34" s="1"/>
  <c r="AF291" i="34"/>
  <c r="AG291" i="34" s="1"/>
  <c r="AF292" i="34"/>
  <c r="AG292" i="34" s="1"/>
  <c r="AF293" i="34"/>
  <c r="AF294" i="34"/>
  <c r="AG294" i="34" s="1"/>
  <c r="AF295" i="34"/>
  <c r="AG295" i="34" s="1"/>
  <c r="AF296" i="34"/>
  <c r="AG296" i="34" s="1"/>
  <c r="AF297" i="34"/>
  <c r="AG297" i="34" s="1"/>
  <c r="AF298" i="34"/>
  <c r="AG298" i="34" s="1"/>
  <c r="AH235" i="34"/>
  <c r="AI235" i="34" s="1"/>
  <c r="AH236" i="34"/>
  <c r="AI236" i="34" s="1"/>
  <c r="AH237" i="34"/>
  <c r="AH238" i="34"/>
  <c r="AH239" i="34"/>
  <c r="AI239" i="34" s="1"/>
  <c r="AH240" i="34"/>
  <c r="AI240" i="34" s="1"/>
  <c r="AH241" i="34"/>
  <c r="AI241" i="34" s="1"/>
  <c r="AH242" i="34"/>
  <c r="AI242" i="34" s="1"/>
  <c r="AH243" i="34"/>
  <c r="AI243" i="34" s="1"/>
  <c r="AH244" i="34"/>
  <c r="AI244" i="34" s="1"/>
  <c r="AH245" i="34"/>
  <c r="AH246" i="34"/>
  <c r="AH247" i="34"/>
  <c r="AI247" i="34" s="1"/>
  <c r="AH248" i="34"/>
  <c r="AI248" i="34" s="1"/>
  <c r="AH249" i="34"/>
  <c r="AI249" i="34" s="1"/>
  <c r="AH250" i="34"/>
  <c r="AI250" i="34" s="1"/>
  <c r="AH251" i="34"/>
  <c r="AI251" i="34" s="1"/>
  <c r="AH252" i="34"/>
  <c r="AI252" i="34" s="1"/>
  <c r="AH253" i="34"/>
  <c r="AH254" i="34"/>
  <c r="AH255" i="34"/>
  <c r="AI255" i="34" s="1"/>
  <c r="AH256" i="34"/>
  <c r="AI256" i="34" s="1"/>
  <c r="AH257" i="34"/>
  <c r="AI257" i="34" s="1"/>
  <c r="AH258" i="34"/>
  <c r="AI258" i="34" s="1"/>
  <c r="AH259" i="34"/>
  <c r="AI259" i="34" s="1"/>
  <c r="AH260" i="34"/>
  <c r="AI260" i="34" s="1"/>
  <c r="AH261" i="34"/>
  <c r="AH262" i="34"/>
  <c r="AH263" i="34"/>
  <c r="AI263" i="34" s="1"/>
  <c r="AH264" i="34"/>
  <c r="AI264" i="34" s="1"/>
  <c r="AH266" i="34"/>
  <c r="AI266" i="34" s="1"/>
  <c r="AH267" i="34"/>
  <c r="AI267" i="34" s="1"/>
  <c r="AH268" i="34"/>
  <c r="AI268" i="34" s="1"/>
  <c r="AH269" i="34"/>
  <c r="AI269" i="34" s="1"/>
  <c r="AH270" i="34"/>
  <c r="AH271" i="34"/>
  <c r="AH272" i="34"/>
  <c r="AI272" i="34" s="1"/>
  <c r="AH273" i="34"/>
  <c r="AI273" i="34" s="1"/>
  <c r="AH274" i="34"/>
  <c r="AI274" i="34" s="1"/>
  <c r="AH275" i="34"/>
  <c r="AI275" i="34" s="1"/>
  <c r="AH276" i="34"/>
  <c r="AI276" i="34" s="1"/>
  <c r="AH277" i="34"/>
  <c r="AI277" i="34" s="1"/>
  <c r="AH278" i="34"/>
  <c r="AH279" i="34"/>
  <c r="AH280" i="34"/>
  <c r="AI280" i="34" s="1"/>
  <c r="AH281" i="34"/>
  <c r="AI281" i="34" s="1"/>
  <c r="AH282" i="34"/>
  <c r="AI282" i="34" s="1"/>
  <c r="AH283" i="34"/>
  <c r="AI283" i="34" s="1"/>
  <c r="AH284" i="34"/>
  <c r="AI284" i="34" s="1"/>
  <c r="AH285" i="34"/>
  <c r="AI285" i="34" s="1"/>
  <c r="AH286" i="34"/>
  <c r="AH287" i="34"/>
  <c r="AI287" i="34" s="1"/>
  <c r="AH288" i="34"/>
  <c r="AI288" i="34" s="1"/>
  <c r="AH289" i="34"/>
  <c r="AI289" i="34" s="1"/>
  <c r="AH290" i="34"/>
  <c r="AI290" i="34" s="1"/>
  <c r="AH291" i="34"/>
  <c r="AI291" i="34" s="1"/>
  <c r="AH292" i="34"/>
  <c r="AI292" i="34" s="1"/>
  <c r="AH293" i="34"/>
  <c r="AI293" i="34" s="1"/>
  <c r="AH294" i="34"/>
  <c r="AH295" i="34"/>
  <c r="AH296" i="34"/>
  <c r="AI296" i="34" s="1"/>
  <c r="AH297" i="34"/>
  <c r="AI297" i="34" s="1"/>
  <c r="AH298" i="34"/>
  <c r="AI298" i="34" s="1"/>
  <c r="AJ235" i="34"/>
  <c r="AK235" i="34" s="1"/>
  <c r="AJ236" i="34"/>
  <c r="AK236" i="34" s="1"/>
  <c r="AJ237" i="34"/>
  <c r="AK237" i="34" s="1"/>
  <c r="AJ238" i="34"/>
  <c r="AK238" i="34" s="1"/>
  <c r="AJ239" i="34"/>
  <c r="AJ240" i="34"/>
  <c r="AJ241" i="34"/>
  <c r="AK241" i="34" s="1"/>
  <c r="AJ242" i="34"/>
  <c r="AJ243" i="34"/>
  <c r="AK243" i="34" s="1"/>
  <c r="AJ244" i="34"/>
  <c r="AK244" i="34" s="1"/>
  <c r="AJ245" i="34"/>
  <c r="AK245" i="34" s="1"/>
  <c r="AJ246" i="34"/>
  <c r="AK246" i="34" s="1"/>
  <c r="AJ247" i="34"/>
  <c r="AJ248" i="34"/>
  <c r="AJ249" i="34"/>
  <c r="AK249" i="34" s="1"/>
  <c r="AJ250" i="34"/>
  <c r="AK250" i="34" s="1"/>
  <c r="AJ251" i="34"/>
  <c r="AK251" i="34" s="1"/>
  <c r="AJ252" i="34"/>
  <c r="AK252" i="34" s="1"/>
  <c r="AJ253" i="34"/>
  <c r="AK253" i="34" s="1"/>
  <c r="AJ254" i="34"/>
  <c r="AK254" i="34" s="1"/>
  <c r="AJ255" i="34"/>
  <c r="AJ256" i="34"/>
  <c r="AJ257" i="34"/>
  <c r="AK257" i="34" s="1"/>
  <c r="AJ258" i="34"/>
  <c r="AK258" i="34" s="1"/>
  <c r="AJ259" i="34"/>
  <c r="AK259" i="34" s="1"/>
  <c r="AJ260" i="34"/>
  <c r="AK260" i="34" s="1"/>
  <c r="AJ261" i="34"/>
  <c r="AK261" i="34" s="1"/>
  <c r="AJ262" i="34"/>
  <c r="AK262" i="34" s="1"/>
  <c r="AJ263" i="34"/>
  <c r="AJ264" i="34"/>
  <c r="AJ266" i="34"/>
  <c r="AK266" i="34" s="1"/>
  <c r="AJ267" i="34"/>
  <c r="AK267" i="34" s="1"/>
  <c r="AJ268" i="34"/>
  <c r="AK268" i="34" s="1"/>
  <c r="AJ269" i="34"/>
  <c r="AJ270" i="34"/>
  <c r="AK270" i="34" s="1"/>
  <c r="AJ271" i="34"/>
  <c r="AK271" i="34" s="1"/>
  <c r="AJ272" i="34"/>
  <c r="AJ273" i="34"/>
  <c r="AJ274" i="34"/>
  <c r="AK274" i="34" s="1"/>
  <c r="AJ275" i="34"/>
  <c r="AK275" i="34" s="1"/>
  <c r="AJ276" i="34"/>
  <c r="AK276" i="34" s="1"/>
  <c r="AJ277" i="34"/>
  <c r="AK277" i="34" s="1"/>
  <c r="AJ278" i="34"/>
  <c r="AK278" i="34" s="1"/>
  <c r="AJ279" i="34"/>
  <c r="AK279" i="34" s="1"/>
  <c r="AJ280" i="34"/>
  <c r="AJ281" i="34"/>
  <c r="AJ282" i="34"/>
  <c r="AK282" i="34" s="1"/>
  <c r="AJ283" i="34"/>
  <c r="AK283" i="34" s="1"/>
  <c r="AJ284" i="34"/>
  <c r="AK284" i="34" s="1"/>
  <c r="AJ285" i="34"/>
  <c r="AK285" i="34" s="1"/>
  <c r="AJ286" i="34"/>
  <c r="AK286" i="34" s="1"/>
  <c r="AJ287" i="34"/>
  <c r="AK287" i="34" s="1"/>
  <c r="AJ288" i="34"/>
  <c r="AJ289" i="34"/>
  <c r="AJ290" i="34"/>
  <c r="AK290" i="34" s="1"/>
  <c r="AJ291" i="34"/>
  <c r="AK291" i="34" s="1"/>
  <c r="AJ292" i="34"/>
  <c r="AK292" i="34" s="1"/>
  <c r="AJ293" i="34"/>
  <c r="AK293" i="34" s="1"/>
  <c r="AJ294" i="34"/>
  <c r="AK294" i="34" s="1"/>
  <c r="AJ295" i="34"/>
  <c r="AK295" i="34" s="1"/>
  <c r="AJ296" i="34"/>
  <c r="AJ297" i="34"/>
  <c r="AJ298" i="34"/>
  <c r="AK298" i="34" s="1"/>
  <c r="AK242" i="34"/>
  <c r="AL235" i="34"/>
  <c r="AM235" i="34" s="1"/>
  <c r="AL236" i="34"/>
  <c r="AM236" i="34" s="1"/>
  <c r="AL237" i="34"/>
  <c r="AM237" i="34" s="1"/>
  <c r="AL238" i="34"/>
  <c r="AM238" i="34" s="1"/>
  <c r="AL239" i="34"/>
  <c r="AM239" i="34" s="1"/>
  <c r="AL240" i="34"/>
  <c r="AM240" i="34" s="1"/>
  <c r="AL241" i="34"/>
  <c r="AL242" i="34"/>
  <c r="AL243" i="34"/>
  <c r="AM243" i="34" s="1"/>
  <c r="AL244" i="34"/>
  <c r="AM244" i="34" s="1"/>
  <c r="AL245" i="34"/>
  <c r="AM245" i="34" s="1"/>
  <c r="AL246" i="34"/>
  <c r="AM246" i="34" s="1"/>
  <c r="AL247" i="34"/>
  <c r="AM247" i="34" s="1"/>
  <c r="AL248" i="34"/>
  <c r="AM248" i="34" s="1"/>
  <c r="AL249" i="34"/>
  <c r="AL250" i="34"/>
  <c r="AL251" i="34"/>
  <c r="AM251" i="34" s="1"/>
  <c r="AL252" i="34"/>
  <c r="AM252" i="34" s="1"/>
  <c r="AL253" i="34"/>
  <c r="AM253" i="34" s="1"/>
  <c r="AL254" i="34"/>
  <c r="AM254" i="34" s="1"/>
  <c r="AL255" i="34"/>
  <c r="AM255" i="34" s="1"/>
  <c r="AL256" i="34"/>
  <c r="AM256" i="34" s="1"/>
  <c r="AL257" i="34"/>
  <c r="AL258" i="34"/>
  <c r="AL259" i="34"/>
  <c r="AM259" i="34" s="1"/>
  <c r="AL260" i="34"/>
  <c r="AM260" i="34" s="1"/>
  <c r="AL261" i="34"/>
  <c r="AM261" i="34" s="1"/>
  <c r="AL262" i="34"/>
  <c r="AM262" i="34" s="1"/>
  <c r="AL263" i="34"/>
  <c r="AM263" i="34" s="1"/>
  <c r="AL264" i="34"/>
  <c r="AM264" i="34" s="1"/>
  <c r="AL266" i="34"/>
  <c r="AL267" i="34"/>
  <c r="AL268" i="34"/>
  <c r="AM268" i="34" s="1"/>
  <c r="AL269" i="34"/>
  <c r="AM269" i="34" s="1"/>
  <c r="AL270" i="34"/>
  <c r="AM270" i="34" s="1"/>
  <c r="AL271" i="34"/>
  <c r="AM271" i="34" s="1"/>
  <c r="AL272" i="34"/>
  <c r="AM272" i="34" s="1"/>
  <c r="AL273" i="34"/>
  <c r="AM273" i="34" s="1"/>
  <c r="AL274" i="34"/>
  <c r="AL275" i="34"/>
  <c r="AL276" i="34"/>
  <c r="AM276" i="34" s="1"/>
  <c r="AL277" i="34"/>
  <c r="AM277" i="34" s="1"/>
  <c r="AL278" i="34"/>
  <c r="AM278" i="34" s="1"/>
  <c r="AL279" i="34"/>
  <c r="AM279" i="34" s="1"/>
  <c r="AL280" i="34"/>
  <c r="AM280" i="34" s="1"/>
  <c r="AL281" i="34"/>
  <c r="AM281" i="34" s="1"/>
  <c r="AL282" i="34"/>
  <c r="AL283" i="34"/>
  <c r="AL284" i="34"/>
  <c r="AM284" i="34" s="1"/>
  <c r="AL285" i="34"/>
  <c r="AM285" i="34" s="1"/>
  <c r="AL286" i="34"/>
  <c r="AM286" i="34" s="1"/>
  <c r="AL287" i="34"/>
  <c r="AM287" i="34" s="1"/>
  <c r="AL288" i="34"/>
  <c r="AM288" i="34" s="1"/>
  <c r="AL289" i="34"/>
  <c r="AM289" i="34" s="1"/>
  <c r="AL290" i="34"/>
  <c r="AL291" i="34"/>
  <c r="AL292" i="34"/>
  <c r="AM292" i="34" s="1"/>
  <c r="AL293" i="34"/>
  <c r="AM293" i="34" s="1"/>
  <c r="AL294" i="34"/>
  <c r="AM294" i="34" s="1"/>
  <c r="AL295" i="34"/>
  <c r="AM295" i="34" s="1"/>
  <c r="AL296" i="34"/>
  <c r="AM296" i="34" s="1"/>
  <c r="AL297" i="34"/>
  <c r="AM297" i="34" s="1"/>
  <c r="AL298" i="34"/>
  <c r="AP235" i="34"/>
  <c r="AP236" i="34"/>
  <c r="AP237" i="34"/>
  <c r="AP238" i="34"/>
  <c r="AP239" i="34"/>
  <c r="AP240" i="34"/>
  <c r="AP241" i="34"/>
  <c r="AP242" i="34"/>
  <c r="AP243" i="34"/>
  <c r="AP244" i="34"/>
  <c r="AP245" i="34"/>
  <c r="AP246" i="34"/>
  <c r="AP247" i="34"/>
  <c r="AP248" i="34"/>
  <c r="AP249" i="34"/>
  <c r="AP250" i="34"/>
  <c r="AP251" i="34"/>
  <c r="AP252" i="34"/>
  <c r="AP253" i="34"/>
  <c r="AP254" i="34"/>
  <c r="AP255" i="34"/>
  <c r="AP256" i="34"/>
  <c r="AP257" i="34"/>
  <c r="AP258" i="34"/>
  <c r="AP259" i="34"/>
  <c r="AP260" i="34"/>
  <c r="AP261" i="34"/>
  <c r="AP262" i="34"/>
  <c r="AP263" i="34"/>
  <c r="AP264" i="34"/>
  <c r="AP266" i="34"/>
  <c r="AP267" i="34"/>
  <c r="AP268" i="34"/>
  <c r="AP269" i="34"/>
  <c r="AP270" i="34"/>
  <c r="AP271" i="34"/>
  <c r="AP272" i="34"/>
  <c r="AP273" i="34"/>
  <c r="AP274" i="34"/>
  <c r="AP275" i="34"/>
  <c r="AP276" i="34"/>
  <c r="AP277" i="34"/>
  <c r="AP278" i="34"/>
  <c r="AP279" i="34"/>
  <c r="AP280" i="34"/>
  <c r="AP281" i="34"/>
  <c r="AP282" i="34"/>
  <c r="AP283" i="34"/>
  <c r="AP284" i="34"/>
  <c r="AP285" i="34"/>
  <c r="AP286" i="34"/>
  <c r="AP287" i="34"/>
  <c r="AP288" i="34"/>
  <c r="AP289" i="34"/>
  <c r="AP290" i="34"/>
  <c r="AP291" i="34"/>
  <c r="AP292" i="34"/>
  <c r="AP293" i="34"/>
  <c r="AP294" i="34"/>
  <c r="AP295" i="34"/>
  <c r="AP296" i="34"/>
  <c r="AP297" i="34"/>
  <c r="AP298" i="34"/>
  <c r="Y220" i="34"/>
  <c r="Y221" i="34"/>
  <c r="Y222" i="34"/>
  <c r="Y223" i="34"/>
  <c r="Y224" i="34"/>
  <c r="Y225" i="34"/>
  <c r="Y226" i="34"/>
  <c r="Y227" i="34"/>
  <c r="Y228" i="34"/>
  <c r="Y229" i="34"/>
  <c r="Y230" i="34"/>
  <c r="Y231" i="34"/>
  <c r="Y232" i="34"/>
  <c r="Y233" i="34"/>
  <c r="Y234" i="34"/>
  <c r="Z220" i="34"/>
  <c r="AA220" i="34" s="1"/>
  <c r="Z221" i="34"/>
  <c r="Z222" i="34"/>
  <c r="AA222" i="34" s="1"/>
  <c r="Z223" i="34"/>
  <c r="AA223" i="34" s="1"/>
  <c r="Z224" i="34"/>
  <c r="AA224" i="34" s="1"/>
  <c r="Z225" i="34"/>
  <c r="AA225" i="34" s="1"/>
  <c r="Z226" i="34"/>
  <c r="AA226" i="34" s="1"/>
  <c r="Z227" i="34"/>
  <c r="AA227" i="34" s="1"/>
  <c r="Z228" i="34"/>
  <c r="AA228" i="34" s="1"/>
  <c r="Z229" i="34"/>
  <c r="AA229" i="34" s="1"/>
  <c r="Z230" i="34"/>
  <c r="AA230" i="34" s="1"/>
  <c r="Z231" i="34"/>
  <c r="AA231" i="34" s="1"/>
  <c r="Z232" i="34"/>
  <c r="AA232" i="34" s="1"/>
  <c r="Z233" i="34"/>
  <c r="AA233" i="34" s="1"/>
  <c r="Z234" i="34"/>
  <c r="AA234" i="34" s="1"/>
  <c r="AB220" i="34"/>
  <c r="AC220" i="34" s="1"/>
  <c r="AB221" i="34"/>
  <c r="AC221" i="34" s="1"/>
  <c r="AB222" i="34"/>
  <c r="AC222" i="34" s="1"/>
  <c r="AB223" i="34"/>
  <c r="AC223" i="34" s="1"/>
  <c r="AB224" i="34"/>
  <c r="AC224" i="34" s="1"/>
  <c r="AB225" i="34"/>
  <c r="AC225" i="34" s="1"/>
  <c r="AB226" i="34"/>
  <c r="AC226" i="34" s="1"/>
  <c r="AB227" i="34"/>
  <c r="AC227" i="34" s="1"/>
  <c r="AB228" i="34"/>
  <c r="AC228" i="34" s="1"/>
  <c r="AB229" i="34"/>
  <c r="AC229" i="34" s="1"/>
  <c r="AB230" i="34"/>
  <c r="AC230" i="34" s="1"/>
  <c r="AB231" i="34"/>
  <c r="AC231" i="34" s="1"/>
  <c r="AB232" i="34"/>
  <c r="AC232" i="34" s="1"/>
  <c r="AB233" i="34"/>
  <c r="AC233" i="34" s="1"/>
  <c r="AB234" i="34"/>
  <c r="AC234" i="34" s="1"/>
  <c r="AD220" i="34"/>
  <c r="AE220" i="34" s="1"/>
  <c r="AD221" i="34"/>
  <c r="AE221" i="34" s="1"/>
  <c r="AD222" i="34"/>
  <c r="AE222" i="34" s="1"/>
  <c r="AD223" i="34"/>
  <c r="AE223" i="34" s="1"/>
  <c r="AD224" i="34"/>
  <c r="AE224" i="34" s="1"/>
  <c r="AD225" i="34"/>
  <c r="AE225" i="34" s="1"/>
  <c r="AD226" i="34"/>
  <c r="AD227" i="34"/>
  <c r="AE227" i="34" s="1"/>
  <c r="AD228" i="34"/>
  <c r="AE228" i="34" s="1"/>
  <c r="AD229" i="34"/>
  <c r="AE229" i="34" s="1"/>
  <c r="AD230" i="34"/>
  <c r="AE230" i="34" s="1"/>
  <c r="AD231" i="34"/>
  <c r="AE231" i="34" s="1"/>
  <c r="AD232" i="34"/>
  <c r="AE232" i="34" s="1"/>
  <c r="AD233" i="34"/>
  <c r="AE233" i="34" s="1"/>
  <c r="AD234" i="34"/>
  <c r="AE234" i="34" s="1"/>
  <c r="AF220" i="34"/>
  <c r="AG220" i="34" s="1"/>
  <c r="AF221" i="34"/>
  <c r="AG221" i="34" s="1"/>
  <c r="AF222" i="34"/>
  <c r="AG222" i="34" s="1"/>
  <c r="AF223" i="34"/>
  <c r="AG223" i="34" s="1"/>
  <c r="AF224" i="34"/>
  <c r="AG224" i="34" s="1"/>
  <c r="AF225" i="34"/>
  <c r="AG225" i="34" s="1"/>
  <c r="AF226" i="34"/>
  <c r="AG226" i="34" s="1"/>
  <c r="AF227" i="34"/>
  <c r="AG227" i="34" s="1"/>
  <c r="AF228" i="34"/>
  <c r="AG228" i="34" s="1"/>
  <c r="AF229" i="34"/>
  <c r="AG229" i="34" s="1"/>
  <c r="AF230" i="34"/>
  <c r="AG230" i="34" s="1"/>
  <c r="AF231" i="34"/>
  <c r="AG231" i="34" s="1"/>
  <c r="AF232" i="34"/>
  <c r="AG232" i="34" s="1"/>
  <c r="AF233" i="34"/>
  <c r="AG233" i="34" s="1"/>
  <c r="AF234" i="34"/>
  <c r="AG234" i="34" s="1"/>
  <c r="AH220" i="34"/>
  <c r="AI220" i="34" s="1"/>
  <c r="AH221" i="34"/>
  <c r="AI221" i="34" s="1"/>
  <c r="AH222" i="34"/>
  <c r="AI222" i="34" s="1"/>
  <c r="AH223" i="34"/>
  <c r="AI223" i="34" s="1"/>
  <c r="AH224" i="34"/>
  <c r="AI224" i="34" s="1"/>
  <c r="AH225" i="34"/>
  <c r="AI225" i="34" s="1"/>
  <c r="AH226" i="34"/>
  <c r="AI226" i="34" s="1"/>
  <c r="AH227" i="34"/>
  <c r="AI227" i="34" s="1"/>
  <c r="AH228" i="34"/>
  <c r="AI228" i="34" s="1"/>
  <c r="AH229" i="34"/>
  <c r="AI229" i="34" s="1"/>
  <c r="AH230" i="34"/>
  <c r="AI230" i="34" s="1"/>
  <c r="AH231" i="34"/>
  <c r="AI231" i="34" s="1"/>
  <c r="AH232" i="34"/>
  <c r="AI232" i="34" s="1"/>
  <c r="AH233" i="34"/>
  <c r="AI233" i="34" s="1"/>
  <c r="AH234" i="34"/>
  <c r="AI234" i="34" s="1"/>
  <c r="AJ220" i="34"/>
  <c r="AK220" i="34" s="1"/>
  <c r="AJ221" i="34"/>
  <c r="AK221" i="34" s="1"/>
  <c r="AJ222" i="34"/>
  <c r="AK222" i="34" s="1"/>
  <c r="AJ223" i="34"/>
  <c r="AJ224" i="34"/>
  <c r="AK224" i="34" s="1"/>
  <c r="AJ225" i="34"/>
  <c r="AK225" i="34" s="1"/>
  <c r="AJ226" i="34"/>
  <c r="AK226" i="34" s="1"/>
  <c r="AJ227" i="34"/>
  <c r="AK227" i="34" s="1"/>
  <c r="AJ228" i="34"/>
  <c r="AK228" i="34" s="1"/>
  <c r="AJ229" i="34"/>
  <c r="AK229" i="34" s="1"/>
  <c r="AJ230" i="34"/>
  <c r="AK230" i="34" s="1"/>
  <c r="AJ231" i="34"/>
  <c r="AK231" i="34" s="1"/>
  <c r="AJ232" i="34"/>
  <c r="AK232" i="34" s="1"/>
  <c r="AJ233" i="34"/>
  <c r="AK233" i="34" s="1"/>
  <c r="AJ234" i="34"/>
  <c r="AK234" i="34" s="1"/>
  <c r="AL220" i="34"/>
  <c r="AL221" i="34"/>
  <c r="AM221" i="34" s="1"/>
  <c r="AL222" i="34"/>
  <c r="AM222" i="34" s="1"/>
  <c r="AL223" i="34"/>
  <c r="AM223" i="34" s="1"/>
  <c r="AL224" i="34"/>
  <c r="AM224" i="34" s="1"/>
  <c r="AL225" i="34"/>
  <c r="AL226" i="34"/>
  <c r="AM226" i="34" s="1"/>
  <c r="AL227" i="34"/>
  <c r="AL228" i="34"/>
  <c r="AM228" i="34" s="1"/>
  <c r="AL229" i="34"/>
  <c r="AM229" i="34" s="1"/>
  <c r="AL230" i="34"/>
  <c r="AM230" i="34" s="1"/>
  <c r="AL231" i="34"/>
  <c r="AM231" i="34" s="1"/>
  <c r="AL232" i="34"/>
  <c r="AM232" i="34" s="1"/>
  <c r="AL233" i="34"/>
  <c r="AL234" i="34"/>
  <c r="AM234" i="34" s="1"/>
  <c r="AP220" i="34"/>
  <c r="AP221" i="34"/>
  <c r="AP222" i="34"/>
  <c r="AP223" i="34"/>
  <c r="AP224" i="34"/>
  <c r="AP225" i="34"/>
  <c r="AP226" i="34"/>
  <c r="AP227" i="34"/>
  <c r="AP228" i="34"/>
  <c r="AP229" i="34"/>
  <c r="AP230" i="34"/>
  <c r="AP231" i="34"/>
  <c r="AP232" i="34"/>
  <c r="AP233" i="34"/>
  <c r="AP234" i="34"/>
  <c r="Y176" i="34"/>
  <c r="Y177" i="34"/>
  <c r="Y178" i="34"/>
  <c r="Y179" i="34"/>
  <c r="Y180" i="34"/>
  <c r="Y181" i="34"/>
  <c r="Y182" i="34"/>
  <c r="Y183" i="34"/>
  <c r="Y184" i="34"/>
  <c r="Y185" i="34"/>
  <c r="Y186" i="34"/>
  <c r="Y187" i="34"/>
  <c r="Y188" i="34"/>
  <c r="Y189" i="34"/>
  <c r="Y190" i="34"/>
  <c r="Y191" i="34"/>
  <c r="Y192" i="34"/>
  <c r="Y193" i="34"/>
  <c r="Y194" i="34"/>
  <c r="Y195" i="34"/>
  <c r="Y196" i="34"/>
  <c r="Y197" i="34"/>
  <c r="Y198" i="34"/>
  <c r="Y199" i="34"/>
  <c r="Y200" i="34"/>
  <c r="Y201" i="34"/>
  <c r="Y202" i="34"/>
  <c r="Y203" i="34"/>
  <c r="Y204" i="34"/>
  <c r="Y205" i="34"/>
  <c r="Y206" i="34"/>
  <c r="Y207" i="34"/>
  <c r="Y208" i="34"/>
  <c r="Y209" i="34"/>
  <c r="Y210" i="34"/>
  <c r="Y211" i="34"/>
  <c r="Y212" i="34"/>
  <c r="Y213" i="34"/>
  <c r="Y214" i="34"/>
  <c r="Y215" i="34"/>
  <c r="Y216" i="34"/>
  <c r="Y217" i="34"/>
  <c r="Y218" i="34"/>
  <c r="Y219" i="34"/>
  <c r="Z176" i="34"/>
  <c r="AA176" i="34" s="1"/>
  <c r="Z177" i="34"/>
  <c r="AA177" i="34" s="1"/>
  <c r="Z178" i="34"/>
  <c r="AA178" i="34" s="1"/>
  <c r="Z179" i="34"/>
  <c r="AA179" i="34" s="1"/>
  <c r="Z180" i="34"/>
  <c r="AA180" i="34" s="1"/>
  <c r="Z181" i="34"/>
  <c r="AA181" i="34" s="1"/>
  <c r="Z182" i="34"/>
  <c r="AA182" i="34" s="1"/>
  <c r="Z183" i="34"/>
  <c r="AA183" i="34" s="1"/>
  <c r="Z184" i="34"/>
  <c r="AA184" i="34" s="1"/>
  <c r="Z185" i="34"/>
  <c r="AA185" i="34" s="1"/>
  <c r="Z186" i="34"/>
  <c r="AA186" i="34" s="1"/>
  <c r="Z187" i="34"/>
  <c r="AA187" i="34" s="1"/>
  <c r="Z188" i="34"/>
  <c r="AA188" i="34" s="1"/>
  <c r="Z189" i="34"/>
  <c r="AA189" i="34" s="1"/>
  <c r="Z190" i="34"/>
  <c r="AA190" i="34" s="1"/>
  <c r="Z191" i="34"/>
  <c r="AA191" i="34" s="1"/>
  <c r="Z192" i="34"/>
  <c r="Z193" i="34"/>
  <c r="AA193" i="34" s="1"/>
  <c r="Z194" i="34"/>
  <c r="AA194" i="34" s="1"/>
  <c r="Z195" i="34"/>
  <c r="AA195" i="34" s="1"/>
  <c r="Z196" i="34"/>
  <c r="AA196" i="34" s="1"/>
  <c r="Z197" i="34"/>
  <c r="AA197" i="34" s="1"/>
  <c r="Z198" i="34"/>
  <c r="AA198" i="34" s="1"/>
  <c r="Z199" i="34"/>
  <c r="AA199" i="34" s="1"/>
  <c r="Z200" i="34"/>
  <c r="AA200" i="34" s="1"/>
  <c r="Z201" i="34"/>
  <c r="AA201" i="34" s="1"/>
  <c r="Z202" i="34"/>
  <c r="AA202" i="34" s="1"/>
  <c r="Z203" i="34"/>
  <c r="AA203" i="34" s="1"/>
  <c r="Z204" i="34"/>
  <c r="AA204" i="34" s="1"/>
  <c r="Z205" i="34"/>
  <c r="AA205" i="34" s="1"/>
  <c r="Z206" i="34"/>
  <c r="AA206" i="34" s="1"/>
  <c r="Z207" i="34"/>
  <c r="AA207" i="34" s="1"/>
  <c r="Z208" i="34"/>
  <c r="Z209" i="34"/>
  <c r="AA209" i="34" s="1"/>
  <c r="Z210" i="34"/>
  <c r="AA210" i="34" s="1"/>
  <c r="Z211" i="34"/>
  <c r="AA211" i="34" s="1"/>
  <c r="Z212" i="34"/>
  <c r="AA212" i="34" s="1"/>
  <c r="Z213" i="34"/>
  <c r="AA213" i="34" s="1"/>
  <c r="Z214" i="34"/>
  <c r="AA214" i="34" s="1"/>
  <c r="Z215" i="34"/>
  <c r="AA215" i="34" s="1"/>
  <c r="Z216" i="34"/>
  <c r="AA216" i="34" s="1"/>
  <c r="Z217" i="34"/>
  <c r="AA217" i="34" s="1"/>
  <c r="Z218" i="34"/>
  <c r="AA218" i="34" s="1"/>
  <c r="Z219" i="34"/>
  <c r="AA219" i="34" s="1"/>
  <c r="AB176" i="34"/>
  <c r="AC176" i="34" s="1"/>
  <c r="AB177" i="34"/>
  <c r="AC177" i="34" s="1"/>
  <c r="AB178" i="34"/>
  <c r="AC178" i="34" s="1"/>
  <c r="AB179" i="34"/>
  <c r="AC179" i="34" s="1"/>
  <c r="AB180" i="34"/>
  <c r="AC180" i="34" s="1"/>
  <c r="AB181" i="34"/>
  <c r="AC181" i="34" s="1"/>
  <c r="AB182" i="34"/>
  <c r="AC182" i="34" s="1"/>
  <c r="AB183" i="34"/>
  <c r="AC183" i="34" s="1"/>
  <c r="AB184" i="34"/>
  <c r="AC184" i="34" s="1"/>
  <c r="AB185" i="34"/>
  <c r="AC185" i="34" s="1"/>
  <c r="AB186" i="34"/>
  <c r="AC186" i="34" s="1"/>
  <c r="AB187" i="34"/>
  <c r="AC187" i="34" s="1"/>
  <c r="AB188" i="34"/>
  <c r="AC188" i="34" s="1"/>
  <c r="AB189" i="34"/>
  <c r="AC189" i="34" s="1"/>
  <c r="AB190" i="34"/>
  <c r="AB191" i="34"/>
  <c r="AC191" i="34" s="1"/>
  <c r="AB192" i="34"/>
  <c r="AC192" i="34" s="1"/>
  <c r="AB193" i="34"/>
  <c r="AC193" i="34" s="1"/>
  <c r="AB194" i="34"/>
  <c r="AC194" i="34" s="1"/>
  <c r="AB195" i="34"/>
  <c r="AC195" i="34" s="1"/>
  <c r="AB196" i="34"/>
  <c r="AC196" i="34" s="1"/>
  <c r="AB197" i="34"/>
  <c r="AC197" i="34" s="1"/>
  <c r="AB198" i="34"/>
  <c r="AC198" i="34" s="1"/>
  <c r="AB199" i="34"/>
  <c r="AC199" i="34" s="1"/>
  <c r="AB200" i="34"/>
  <c r="AC200" i="34" s="1"/>
  <c r="AB201" i="34"/>
  <c r="AC201" i="34" s="1"/>
  <c r="AB202" i="34"/>
  <c r="AC202" i="34" s="1"/>
  <c r="AB203" i="34"/>
  <c r="AC203" i="34" s="1"/>
  <c r="AB204" i="34"/>
  <c r="AC204" i="34" s="1"/>
  <c r="AB205" i="34"/>
  <c r="AC205" i="34" s="1"/>
  <c r="AB206" i="34"/>
  <c r="AC206" i="34" s="1"/>
  <c r="AB207" i="34"/>
  <c r="AC207" i="34" s="1"/>
  <c r="AB208" i="34"/>
  <c r="AC208" i="34" s="1"/>
  <c r="AB209" i="34"/>
  <c r="AC209" i="34" s="1"/>
  <c r="AB210" i="34"/>
  <c r="AC210" i="34" s="1"/>
  <c r="AB211" i="34"/>
  <c r="AC211" i="34" s="1"/>
  <c r="AB212" i="34"/>
  <c r="AC212" i="34" s="1"/>
  <c r="AB213" i="34"/>
  <c r="AC213" i="34" s="1"/>
  <c r="AB214" i="34"/>
  <c r="AC214" i="34" s="1"/>
  <c r="AB215" i="34"/>
  <c r="AC215" i="34" s="1"/>
  <c r="AB216" i="34"/>
  <c r="AC216" i="34" s="1"/>
  <c r="AB217" i="34"/>
  <c r="AC217" i="34" s="1"/>
  <c r="AB218" i="34"/>
  <c r="AC218" i="34" s="1"/>
  <c r="AB219" i="34"/>
  <c r="AC219" i="34" s="1"/>
  <c r="AD176" i="34"/>
  <c r="AE176" i="34" s="1"/>
  <c r="AD177" i="34"/>
  <c r="AE177" i="34" s="1"/>
  <c r="AD178" i="34"/>
  <c r="AE178" i="34" s="1"/>
  <c r="AD179" i="34"/>
  <c r="AE179" i="34" s="1"/>
  <c r="AD180" i="34"/>
  <c r="AE180" i="34" s="1"/>
  <c r="AD181" i="34"/>
  <c r="AE181" i="34" s="1"/>
  <c r="AD182" i="34"/>
  <c r="AE182" i="34" s="1"/>
  <c r="AD183" i="34"/>
  <c r="AE183" i="34" s="1"/>
  <c r="AD184" i="34"/>
  <c r="AE184" i="34" s="1"/>
  <c r="AD185" i="34"/>
  <c r="AE185" i="34" s="1"/>
  <c r="AD186" i="34"/>
  <c r="AE186" i="34" s="1"/>
  <c r="AD187" i="34"/>
  <c r="AE187" i="34" s="1"/>
  <c r="AD188" i="34"/>
  <c r="AE188" i="34" s="1"/>
  <c r="AD189" i="34"/>
  <c r="AE189" i="34" s="1"/>
  <c r="AD190" i="34"/>
  <c r="AE190" i="34" s="1"/>
  <c r="AD191" i="34"/>
  <c r="AE191" i="34" s="1"/>
  <c r="AD192" i="34"/>
  <c r="AE192" i="34" s="1"/>
  <c r="AD193" i="34"/>
  <c r="AE193" i="34" s="1"/>
  <c r="AD194" i="34"/>
  <c r="AE194" i="34" s="1"/>
  <c r="AD195" i="34"/>
  <c r="AE195" i="34" s="1"/>
  <c r="AD196" i="34"/>
  <c r="AE196" i="34" s="1"/>
  <c r="AD197" i="34"/>
  <c r="AE197" i="34" s="1"/>
  <c r="AD198" i="34"/>
  <c r="AE198" i="34" s="1"/>
  <c r="AD199" i="34"/>
  <c r="AE199" i="34" s="1"/>
  <c r="AD200" i="34"/>
  <c r="AE200" i="34" s="1"/>
  <c r="AD201" i="34"/>
  <c r="AE201" i="34" s="1"/>
  <c r="AD202" i="34"/>
  <c r="AE202" i="34" s="1"/>
  <c r="AD203" i="34"/>
  <c r="AE203" i="34" s="1"/>
  <c r="AD204" i="34"/>
  <c r="AE204" i="34" s="1"/>
  <c r="AD205" i="34"/>
  <c r="AE205" i="34" s="1"/>
  <c r="AD206" i="34"/>
  <c r="AE206" i="34" s="1"/>
  <c r="AD207" i="34"/>
  <c r="AE207" i="34" s="1"/>
  <c r="AD208" i="34"/>
  <c r="AE208" i="34" s="1"/>
  <c r="AD209" i="34"/>
  <c r="AE209" i="34" s="1"/>
  <c r="AD210" i="34"/>
  <c r="AE210" i="34" s="1"/>
  <c r="AD211" i="34"/>
  <c r="AE211" i="34" s="1"/>
  <c r="AD212" i="34"/>
  <c r="AE212" i="34" s="1"/>
  <c r="AD213" i="34"/>
  <c r="AE213" i="34" s="1"/>
  <c r="AD214" i="34"/>
  <c r="AE214" i="34" s="1"/>
  <c r="AD215" i="34"/>
  <c r="AE215" i="34" s="1"/>
  <c r="AD216" i="34"/>
  <c r="AE216" i="34" s="1"/>
  <c r="AD217" i="34"/>
  <c r="AE217" i="34" s="1"/>
  <c r="AD218" i="34"/>
  <c r="AE218" i="34" s="1"/>
  <c r="AD219" i="34"/>
  <c r="AE219" i="34" s="1"/>
  <c r="AF176" i="34"/>
  <c r="AG176" i="34" s="1"/>
  <c r="AF177" i="34"/>
  <c r="AG177" i="34" s="1"/>
  <c r="AF178" i="34"/>
  <c r="AG178" i="34" s="1"/>
  <c r="AF179" i="34"/>
  <c r="AG179" i="34" s="1"/>
  <c r="AF180" i="34"/>
  <c r="AG180" i="34" s="1"/>
  <c r="AF181" i="34"/>
  <c r="AG181" i="34" s="1"/>
  <c r="AF182" i="34"/>
  <c r="AG182" i="34" s="1"/>
  <c r="AF183" i="34"/>
  <c r="AG183" i="34" s="1"/>
  <c r="AF184" i="34"/>
  <c r="AG184" i="34" s="1"/>
  <c r="AF185" i="34"/>
  <c r="AG185" i="34" s="1"/>
  <c r="AF186" i="34"/>
  <c r="AG186" i="34" s="1"/>
  <c r="AF187" i="34"/>
  <c r="AG187" i="34" s="1"/>
  <c r="AF188" i="34"/>
  <c r="AG188" i="34" s="1"/>
  <c r="AF189" i="34"/>
  <c r="AG189" i="34" s="1"/>
  <c r="AF190" i="34"/>
  <c r="AG190" i="34" s="1"/>
  <c r="AF191" i="34"/>
  <c r="AG191" i="34" s="1"/>
  <c r="AF192" i="34"/>
  <c r="AG192" i="34" s="1"/>
  <c r="AF193" i="34"/>
  <c r="AG193" i="34" s="1"/>
  <c r="AF194" i="34"/>
  <c r="AG194" i="34" s="1"/>
  <c r="AF195" i="34"/>
  <c r="AG195" i="34" s="1"/>
  <c r="AF196" i="34"/>
  <c r="AG196" i="34" s="1"/>
  <c r="AF197" i="34"/>
  <c r="AG197" i="34" s="1"/>
  <c r="AF198" i="34"/>
  <c r="AG198" i="34" s="1"/>
  <c r="AF199" i="34"/>
  <c r="AG199" i="34" s="1"/>
  <c r="AF200" i="34"/>
  <c r="AG200" i="34" s="1"/>
  <c r="AF201" i="34"/>
  <c r="AG201" i="34" s="1"/>
  <c r="AF202" i="34"/>
  <c r="AG202" i="34" s="1"/>
  <c r="AF203" i="34"/>
  <c r="AG203" i="34" s="1"/>
  <c r="AF204" i="34"/>
  <c r="AG204" i="34" s="1"/>
  <c r="AF205" i="34"/>
  <c r="AG205" i="34" s="1"/>
  <c r="AF206" i="34"/>
  <c r="AG206" i="34" s="1"/>
  <c r="AF207" i="34"/>
  <c r="AG207" i="34" s="1"/>
  <c r="AF208" i="34"/>
  <c r="AG208" i="34" s="1"/>
  <c r="AF209" i="34"/>
  <c r="AG209" i="34" s="1"/>
  <c r="AF210" i="34"/>
  <c r="AG210" i="34" s="1"/>
  <c r="AF211" i="34"/>
  <c r="AG211" i="34" s="1"/>
  <c r="AF212" i="34"/>
  <c r="AG212" i="34" s="1"/>
  <c r="AF213" i="34"/>
  <c r="AG213" i="34" s="1"/>
  <c r="AF214" i="34"/>
  <c r="AG214" i="34" s="1"/>
  <c r="AF215" i="34"/>
  <c r="AG215" i="34" s="1"/>
  <c r="AF216" i="34"/>
  <c r="AG216" i="34" s="1"/>
  <c r="AF217" i="34"/>
  <c r="AG217" i="34" s="1"/>
  <c r="AF218" i="34"/>
  <c r="AG218" i="34" s="1"/>
  <c r="AF219" i="34"/>
  <c r="AG219" i="34" s="1"/>
  <c r="AH176" i="34"/>
  <c r="AI176" i="34" s="1"/>
  <c r="AH177" i="34"/>
  <c r="AI177" i="34" s="1"/>
  <c r="AH178" i="34"/>
  <c r="AI178" i="34" s="1"/>
  <c r="AH179" i="34"/>
  <c r="AI179" i="34" s="1"/>
  <c r="AH180" i="34"/>
  <c r="AI180" i="34" s="1"/>
  <c r="AH181" i="34"/>
  <c r="AI181" i="34" s="1"/>
  <c r="AH182" i="34"/>
  <c r="AI182" i="34" s="1"/>
  <c r="AH183" i="34"/>
  <c r="AI183" i="34" s="1"/>
  <c r="AH184" i="34"/>
  <c r="AI184" i="34" s="1"/>
  <c r="AH185" i="34"/>
  <c r="AI185" i="34" s="1"/>
  <c r="AH186" i="34"/>
  <c r="AI186" i="34" s="1"/>
  <c r="AH187" i="34"/>
  <c r="AI187" i="34" s="1"/>
  <c r="AH188" i="34"/>
  <c r="AI188" i="34" s="1"/>
  <c r="AH189" i="34"/>
  <c r="AI189" i="34" s="1"/>
  <c r="AH190" i="34"/>
  <c r="AI190" i="34" s="1"/>
  <c r="AH191" i="34"/>
  <c r="AI191" i="34" s="1"/>
  <c r="AH192" i="34"/>
  <c r="AI192" i="34" s="1"/>
  <c r="AH193" i="34"/>
  <c r="AI193" i="34" s="1"/>
  <c r="AH194" i="34"/>
  <c r="AI194" i="34" s="1"/>
  <c r="AH195" i="34"/>
  <c r="AI195" i="34" s="1"/>
  <c r="AH196" i="34"/>
  <c r="AI196" i="34" s="1"/>
  <c r="AH197" i="34"/>
  <c r="AI197" i="34" s="1"/>
  <c r="AH198" i="34"/>
  <c r="AI198" i="34" s="1"/>
  <c r="AH199" i="34"/>
  <c r="AI199" i="34" s="1"/>
  <c r="AH200" i="34"/>
  <c r="AI200" i="34" s="1"/>
  <c r="AH201" i="34"/>
  <c r="AI201" i="34" s="1"/>
  <c r="AH202" i="34"/>
  <c r="AI202" i="34" s="1"/>
  <c r="AH203" i="34"/>
  <c r="AI203" i="34" s="1"/>
  <c r="AH204" i="34"/>
  <c r="AI204" i="34" s="1"/>
  <c r="AH205" i="34"/>
  <c r="AI205" i="34" s="1"/>
  <c r="AH206" i="34"/>
  <c r="AI206" i="34" s="1"/>
  <c r="AH207" i="34"/>
  <c r="AI207" i="34" s="1"/>
  <c r="AH208" i="34"/>
  <c r="AI208" i="34" s="1"/>
  <c r="AH209" i="34"/>
  <c r="AI209" i="34" s="1"/>
  <c r="AH210" i="34"/>
  <c r="AI210" i="34" s="1"/>
  <c r="AH211" i="34"/>
  <c r="AI211" i="34" s="1"/>
  <c r="AH212" i="34"/>
  <c r="AI212" i="34" s="1"/>
  <c r="AH213" i="34"/>
  <c r="AI213" i="34" s="1"/>
  <c r="AH214" i="34"/>
  <c r="AI214" i="34" s="1"/>
  <c r="AH215" i="34"/>
  <c r="AI215" i="34" s="1"/>
  <c r="AH216" i="34"/>
  <c r="AI216" i="34" s="1"/>
  <c r="AH217" i="34"/>
  <c r="AI217" i="34" s="1"/>
  <c r="AH218" i="34"/>
  <c r="AI218" i="34" s="1"/>
  <c r="AH219" i="34"/>
  <c r="AI219" i="34" s="1"/>
  <c r="AJ176" i="34"/>
  <c r="AK176" i="34" s="1"/>
  <c r="AJ177" i="34"/>
  <c r="AK177" i="34" s="1"/>
  <c r="AJ178" i="34"/>
  <c r="AK178" i="34" s="1"/>
  <c r="AJ179" i="34"/>
  <c r="AK179" i="34" s="1"/>
  <c r="AJ180" i="34"/>
  <c r="AK180" i="34" s="1"/>
  <c r="AJ181" i="34"/>
  <c r="AK181" i="34" s="1"/>
  <c r="AJ182" i="34"/>
  <c r="AK182" i="34" s="1"/>
  <c r="AJ183" i="34"/>
  <c r="AJ184" i="34"/>
  <c r="AK184" i="34" s="1"/>
  <c r="AJ185" i="34"/>
  <c r="AK185" i="34" s="1"/>
  <c r="AJ186" i="34"/>
  <c r="AJ187" i="34"/>
  <c r="AK187" i="34" s="1"/>
  <c r="AJ188" i="34"/>
  <c r="AK188" i="34" s="1"/>
  <c r="AJ189" i="34"/>
  <c r="AK189" i="34" s="1"/>
  <c r="AJ190" i="34"/>
  <c r="AK190" i="34" s="1"/>
  <c r="AJ191" i="34"/>
  <c r="AJ192" i="34"/>
  <c r="AK192" i="34" s="1"/>
  <c r="AJ193" i="34"/>
  <c r="AK193" i="34" s="1"/>
  <c r="AJ194" i="34"/>
  <c r="AK194" i="34" s="1"/>
  <c r="AJ195" i="34"/>
  <c r="AK195" i="34" s="1"/>
  <c r="AJ196" i="34"/>
  <c r="AK196" i="34" s="1"/>
  <c r="AJ197" i="34"/>
  <c r="AK197" i="34" s="1"/>
  <c r="AJ198" i="34"/>
  <c r="AK198" i="34" s="1"/>
  <c r="AJ199" i="34"/>
  <c r="AK199" i="34" s="1"/>
  <c r="AJ200" i="34"/>
  <c r="AK200" i="34" s="1"/>
  <c r="AJ201" i="34"/>
  <c r="AK201" i="34" s="1"/>
  <c r="AJ202" i="34"/>
  <c r="AK202" i="34" s="1"/>
  <c r="AJ203" i="34"/>
  <c r="AK203" i="34" s="1"/>
  <c r="AJ204" i="34"/>
  <c r="AK204" i="34" s="1"/>
  <c r="AJ205" i="34"/>
  <c r="AK205" i="34" s="1"/>
  <c r="AJ206" i="34"/>
  <c r="AK206" i="34" s="1"/>
  <c r="AJ207" i="34"/>
  <c r="AK207" i="34" s="1"/>
  <c r="AJ208" i="34"/>
  <c r="AK208" i="34" s="1"/>
  <c r="AJ209" i="34"/>
  <c r="AK209" i="34" s="1"/>
  <c r="AJ210" i="34"/>
  <c r="AK210" i="34" s="1"/>
  <c r="AJ211" i="34"/>
  <c r="AK211" i="34" s="1"/>
  <c r="AJ212" i="34"/>
  <c r="AK212" i="34" s="1"/>
  <c r="AJ213" i="34"/>
  <c r="AK213" i="34" s="1"/>
  <c r="AJ214" i="34"/>
  <c r="AK214" i="34" s="1"/>
  <c r="AJ215" i="34"/>
  <c r="AJ216" i="34"/>
  <c r="AK216" i="34" s="1"/>
  <c r="AJ217" i="34"/>
  <c r="AK217" i="34" s="1"/>
  <c r="AJ218" i="34"/>
  <c r="AK218" i="34" s="1"/>
  <c r="AJ219" i="34"/>
  <c r="AK219" i="34" s="1"/>
  <c r="AL176" i="34"/>
  <c r="AM176" i="34" s="1"/>
  <c r="AL177" i="34"/>
  <c r="AM177" i="34" s="1"/>
  <c r="AL178" i="34"/>
  <c r="AM178" i="34" s="1"/>
  <c r="AL179" i="34"/>
  <c r="AM179" i="34" s="1"/>
  <c r="AL180" i="34"/>
  <c r="AM180" i="34" s="1"/>
  <c r="AL181" i="34"/>
  <c r="AM181" i="34" s="1"/>
  <c r="AL182" i="34"/>
  <c r="AM182" i="34" s="1"/>
  <c r="AL183" i="34"/>
  <c r="AM183" i="34" s="1"/>
  <c r="AL184" i="34"/>
  <c r="AM184" i="34" s="1"/>
  <c r="AL185" i="34"/>
  <c r="AM185" i="34" s="1"/>
  <c r="AL186" i="34"/>
  <c r="AM186" i="34" s="1"/>
  <c r="AL187" i="34"/>
  <c r="AL188" i="34"/>
  <c r="AM188" i="34" s="1"/>
  <c r="AL189" i="34"/>
  <c r="AM189" i="34" s="1"/>
  <c r="AL190" i="34"/>
  <c r="AM190" i="34" s="1"/>
  <c r="AL191" i="34"/>
  <c r="AM191" i="34" s="1"/>
  <c r="AL192" i="34"/>
  <c r="AM192" i="34" s="1"/>
  <c r="AL193" i="34"/>
  <c r="AM193" i="34" s="1"/>
  <c r="AL194" i="34"/>
  <c r="AL195" i="34"/>
  <c r="AM195" i="34" s="1"/>
  <c r="AL196" i="34"/>
  <c r="AM196" i="34" s="1"/>
  <c r="AL197" i="34"/>
  <c r="AM197" i="34" s="1"/>
  <c r="AL198" i="34"/>
  <c r="AM198" i="34" s="1"/>
  <c r="AL199" i="34"/>
  <c r="AM199" i="34" s="1"/>
  <c r="AL200" i="34"/>
  <c r="AM200" i="34" s="1"/>
  <c r="AL201" i="34"/>
  <c r="AM201" i="34" s="1"/>
  <c r="AL202" i="34"/>
  <c r="AL203" i="34"/>
  <c r="AM203" i="34" s="1"/>
  <c r="AL204" i="34"/>
  <c r="AM204" i="34" s="1"/>
  <c r="AL205" i="34"/>
  <c r="AM205" i="34" s="1"/>
  <c r="AL206" i="34"/>
  <c r="AL207" i="34"/>
  <c r="AM207" i="34" s="1"/>
  <c r="AL208" i="34"/>
  <c r="AM208" i="34" s="1"/>
  <c r="AL209" i="34"/>
  <c r="AM209" i="34" s="1"/>
  <c r="AL210" i="34"/>
  <c r="AM210" i="34" s="1"/>
  <c r="AL211" i="34"/>
  <c r="AM211" i="34" s="1"/>
  <c r="AL212" i="34"/>
  <c r="AM212" i="34" s="1"/>
  <c r="AL213" i="34"/>
  <c r="AM213" i="34" s="1"/>
  <c r="AL214" i="34"/>
  <c r="AM214" i="34" s="1"/>
  <c r="AL215" i="34"/>
  <c r="AM215" i="34" s="1"/>
  <c r="AL216" i="34"/>
  <c r="AM216" i="34" s="1"/>
  <c r="AL217" i="34"/>
  <c r="AM217" i="34" s="1"/>
  <c r="AL218" i="34"/>
  <c r="AL219" i="34"/>
  <c r="AM219" i="34" s="1"/>
  <c r="AP176" i="34"/>
  <c r="AP177" i="34"/>
  <c r="AP178" i="34"/>
  <c r="AP179" i="34"/>
  <c r="AP180" i="34"/>
  <c r="AP181" i="34"/>
  <c r="AP182" i="34"/>
  <c r="AP183" i="34"/>
  <c r="AP184" i="34"/>
  <c r="AP185" i="34"/>
  <c r="AP186" i="34"/>
  <c r="AP187" i="34"/>
  <c r="AP188" i="34"/>
  <c r="AP189" i="34"/>
  <c r="AP190" i="34"/>
  <c r="AP191" i="34"/>
  <c r="AP192" i="34"/>
  <c r="AP193" i="34"/>
  <c r="AP194" i="34"/>
  <c r="AP195" i="34"/>
  <c r="AP196" i="34"/>
  <c r="AP197" i="34"/>
  <c r="AP198" i="34"/>
  <c r="AP199" i="34"/>
  <c r="AP200" i="34"/>
  <c r="AP201" i="34"/>
  <c r="AP202" i="34"/>
  <c r="AP203" i="34"/>
  <c r="AP204" i="34"/>
  <c r="AP205" i="34"/>
  <c r="AP206" i="34"/>
  <c r="AP207" i="34"/>
  <c r="AP208" i="34"/>
  <c r="AP209" i="34"/>
  <c r="AP210" i="34"/>
  <c r="AP211" i="34"/>
  <c r="AP212" i="34"/>
  <c r="AP213" i="34"/>
  <c r="AP214" i="34"/>
  <c r="AP215" i="34"/>
  <c r="AP216" i="34"/>
  <c r="AP217" i="34"/>
  <c r="AP218" i="34"/>
  <c r="AP219" i="34"/>
  <c r="Y120" i="34"/>
  <c r="Y121" i="34"/>
  <c r="Y122" i="34"/>
  <c r="Y123" i="34"/>
  <c r="Y124" i="34"/>
  <c r="Y125" i="34"/>
  <c r="Y126" i="34"/>
  <c r="Y127" i="34"/>
  <c r="Y128" i="34"/>
  <c r="Y129" i="34"/>
  <c r="Y130" i="34"/>
  <c r="Y131" i="34"/>
  <c r="Y132" i="34"/>
  <c r="Y133" i="34"/>
  <c r="Y134" i="34"/>
  <c r="Y135" i="34"/>
  <c r="Y136" i="34"/>
  <c r="Y137" i="34"/>
  <c r="Y138" i="34"/>
  <c r="Y139" i="34"/>
  <c r="Y140" i="34"/>
  <c r="Y141" i="34"/>
  <c r="Y142" i="34"/>
  <c r="Y143" i="34"/>
  <c r="Y144" i="34"/>
  <c r="Y145" i="34"/>
  <c r="Y146" i="34"/>
  <c r="Y147" i="34"/>
  <c r="Y148" i="34"/>
  <c r="Y149" i="34"/>
  <c r="Y150" i="34"/>
  <c r="Y151" i="34"/>
  <c r="Y152" i="34"/>
  <c r="Y153" i="34"/>
  <c r="Y154" i="34"/>
  <c r="Y155" i="34"/>
  <c r="Y156" i="34"/>
  <c r="Y157" i="34"/>
  <c r="Y158" i="34"/>
  <c r="Y159" i="34"/>
  <c r="Y160" i="34"/>
  <c r="Y161" i="34"/>
  <c r="Y162" i="34"/>
  <c r="Y163" i="34"/>
  <c r="Y164" i="34"/>
  <c r="Y165" i="34"/>
  <c r="Y166" i="34"/>
  <c r="Y167" i="34"/>
  <c r="Y168" i="34"/>
  <c r="Y169" i="34"/>
  <c r="Y170" i="34"/>
  <c r="Y171" i="34"/>
  <c r="Y172" i="34"/>
  <c r="Y173" i="34"/>
  <c r="Y174" i="34"/>
  <c r="Y175" i="34"/>
  <c r="Z120" i="34"/>
  <c r="Z121" i="34"/>
  <c r="Z122" i="34"/>
  <c r="Z123" i="34"/>
  <c r="Z124" i="34"/>
  <c r="Z125" i="34"/>
  <c r="Z126" i="34"/>
  <c r="Z127" i="34"/>
  <c r="Z128" i="34"/>
  <c r="Z129" i="34"/>
  <c r="Z130" i="34"/>
  <c r="Z131" i="34"/>
  <c r="Z132" i="34"/>
  <c r="Z133" i="34"/>
  <c r="Z134" i="34"/>
  <c r="Z135" i="34"/>
  <c r="Z136" i="34"/>
  <c r="Z137" i="34"/>
  <c r="Z138" i="34"/>
  <c r="Z139" i="34"/>
  <c r="AA139" i="34" s="1"/>
  <c r="Z140" i="34"/>
  <c r="AA140" i="34" s="1"/>
  <c r="Z141" i="34"/>
  <c r="AA141" i="34" s="1"/>
  <c r="Z142" i="34"/>
  <c r="AA142" i="34" s="1"/>
  <c r="Z143" i="34"/>
  <c r="AA143" i="34" s="1"/>
  <c r="Z144" i="34"/>
  <c r="AA144" i="34" s="1"/>
  <c r="Z145" i="34"/>
  <c r="AA145" i="34" s="1"/>
  <c r="Z146" i="34"/>
  <c r="AA146" i="34" s="1"/>
  <c r="Z147" i="34"/>
  <c r="AA147" i="34" s="1"/>
  <c r="Z148" i="34"/>
  <c r="AA148" i="34" s="1"/>
  <c r="Z149" i="34"/>
  <c r="AA149" i="34" s="1"/>
  <c r="Z150" i="34"/>
  <c r="AA150" i="34" s="1"/>
  <c r="Z151" i="34"/>
  <c r="AA151" i="34" s="1"/>
  <c r="Z152" i="34"/>
  <c r="AA152" i="34" s="1"/>
  <c r="Z153" i="34"/>
  <c r="AA153" i="34" s="1"/>
  <c r="Z154" i="34"/>
  <c r="AA154" i="34" s="1"/>
  <c r="Z155" i="34"/>
  <c r="AA155" i="34" s="1"/>
  <c r="Z156" i="34"/>
  <c r="AA156" i="34" s="1"/>
  <c r="Z157" i="34"/>
  <c r="AA157" i="34" s="1"/>
  <c r="Z158" i="34"/>
  <c r="AA158" i="34" s="1"/>
  <c r="Z159" i="34"/>
  <c r="AA159" i="34" s="1"/>
  <c r="Z160" i="34"/>
  <c r="AA160" i="34" s="1"/>
  <c r="Z161" i="34"/>
  <c r="AA161" i="34" s="1"/>
  <c r="Z162" i="34"/>
  <c r="AA162" i="34" s="1"/>
  <c r="Z163" i="34"/>
  <c r="AA163" i="34" s="1"/>
  <c r="Z164" i="34"/>
  <c r="AA164" i="34" s="1"/>
  <c r="Z165" i="34"/>
  <c r="AA165" i="34" s="1"/>
  <c r="Z166" i="34"/>
  <c r="AA166" i="34" s="1"/>
  <c r="Z167" i="34"/>
  <c r="AA167" i="34" s="1"/>
  <c r="Z168" i="34"/>
  <c r="AA168" i="34" s="1"/>
  <c r="Z169" i="34"/>
  <c r="AA169" i="34" s="1"/>
  <c r="Z170" i="34"/>
  <c r="AA170" i="34" s="1"/>
  <c r="Z171" i="34"/>
  <c r="AA171" i="34" s="1"/>
  <c r="Z172" i="34"/>
  <c r="AA172" i="34" s="1"/>
  <c r="Z173" i="34"/>
  <c r="AA173" i="34" s="1"/>
  <c r="Z174" i="34"/>
  <c r="AA174" i="34" s="1"/>
  <c r="Z175" i="34"/>
  <c r="AA175" i="34" s="1"/>
  <c r="AA120" i="34"/>
  <c r="AA121" i="34"/>
  <c r="AA122" i="34"/>
  <c r="AA123" i="34"/>
  <c r="AA124" i="34"/>
  <c r="AA125" i="34"/>
  <c r="AA126" i="34"/>
  <c r="AA127" i="34"/>
  <c r="AA128" i="34"/>
  <c r="AA129" i="34"/>
  <c r="AA130" i="34"/>
  <c r="AA131" i="34"/>
  <c r="AA132" i="34"/>
  <c r="AA133" i="34"/>
  <c r="AA134" i="34"/>
  <c r="AA135" i="34"/>
  <c r="AA136" i="34"/>
  <c r="AA137" i="34"/>
  <c r="AA138" i="34"/>
  <c r="AB120" i="34"/>
  <c r="AB121" i="34"/>
  <c r="AB122" i="34"/>
  <c r="AB123" i="34"/>
  <c r="AB124" i="34"/>
  <c r="AB125" i="34"/>
  <c r="AC125" i="34" s="1"/>
  <c r="AB126" i="34"/>
  <c r="AB127" i="34"/>
  <c r="AC127" i="34" s="1"/>
  <c r="AB128" i="34"/>
  <c r="AC128" i="34" s="1"/>
  <c r="AB129" i="34"/>
  <c r="AC129" i="34" s="1"/>
  <c r="AB130" i="34"/>
  <c r="AC130" i="34" s="1"/>
  <c r="AB131" i="34"/>
  <c r="AC131" i="34" s="1"/>
  <c r="AB132" i="34"/>
  <c r="AC132" i="34" s="1"/>
  <c r="AB133" i="34"/>
  <c r="AB134" i="34"/>
  <c r="AB135" i="34"/>
  <c r="AC135" i="34" s="1"/>
  <c r="AB136" i="34"/>
  <c r="AC136" i="34" s="1"/>
  <c r="AB137" i="34"/>
  <c r="AC137" i="34" s="1"/>
  <c r="AB138" i="34"/>
  <c r="AC138" i="34" s="1"/>
  <c r="AB139" i="34"/>
  <c r="AC139" i="34" s="1"/>
  <c r="AB140" i="34"/>
  <c r="AC140" i="34" s="1"/>
  <c r="AB141" i="34"/>
  <c r="AC141" i="34" s="1"/>
  <c r="AB142" i="34"/>
  <c r="AC142" i="34" s="1"/>
  <c r="AB143" i="34"/>
  <c r="AC143" i="34" s="1"/>
  <c r="AB144" i="34"/>
  <c r="AC144" i="34" s="1"/>
  <c r="AB145" i="34"/>
  <c r="AC145" i="34" s="1"/>
  <c r="AB146" i="34"/>
  <c r="AC146" i="34" s="1"/>
  <c r="AB147" i="34"/>
  <c r="AC147" i="34" s="1"/>
  <c r="AB148" i="34"/>
  <c r="AC148" i="34" s="1"/>
  <c r="AB149" i="34"/>
  <c r="AC149" i="34" s="1"/>
  <c r="AB150" i="34"/>
  <c r="AC150" i="34" s="1"/>
  <c r="AB151" i="34"/>
  <c r="AC151" i="34" s="1"/>
  <c r="AB152" i="34"/>
  <c r="AC152" i="34" s="1"/>
  <c r="AB153" i="34"/>
  <c r="AC153" i="34" s="1"/>
  <c r="AB154" i="34"/>
  <c r="AC154" i="34" s="1"/>
  <c r="AB155" i="34"/>
  <c r="AC155" i="34" s="1"/>
  <c r="AB156" i="34"/>
  <c r="AC156" i="34" s="1"/>
  <c r="AB157" i="34"/>
  <c r="AC157" i="34" s="1"/>
  <c r="AB158" i="34"/>
  <c r="AC158" i="34" s="1"/>
  <c r="AB159" i="34"/>
  <c r="AC159" i="34" s="1"/>
  <c r="AB160" i="34"/>
  <c r="AC160" i="34" s="1"/>
  <c r="AB161" i="34"/>
  <c r="AC161" i="34" s="1"/>
  <c r="AB162" i="34"/>
  <c r="AC162" i="34" s="1"/>
  <c r="AB163" i="34"/>
  <c r="AC163" i="34" s="1"/>
  <c r="AB164" i="34"/>
  <c r="AC164" i="34" s="1"/>
  <c r="AB165" i="34"/>
  <c r="AC165" i="34" s="1"/>
  <c r="AB166" i="34"/>
  <c r="AC166" i="34" s="1"/>
  <c r="AB167" i="34"/>
  <c r="AC167" i="34" s="1"/>
  <c r="AB168" i="34"/>
  <c r="AC168" i="34" s="1"/>
  <c r="AB169" i="34"/>
  <c r="AC169" i="34" s="1"/>
  <c r="AB170" i="34"/>
  <c r="AC170" i="34" s="1"/>
  <c r="AB171" i="34"/>
  <c r="AC171" i="34" s="1"/>
  <c r="AB172" i="34"/>
  <c r="AC172" i="34" s="1"/>
  <c r="AB173" i="34"/>
  <c r="AC173" i="34" s="1"/>
  <c r="AB174" i="34"/>
  <c r="AC174" i="34" s="1"/>
  <c r="AB175" i="34"/>
  <c r="AC175" i="34" s="1"/>
  <c r="AC120" i="34"/>
  <c r="AC121" i="34"/>
  <c r="AC122" i="34"/>
  <c r="AC123" i="34"/>
  <c r="AC124" i="34"/>
  <c r="AC126" i="34"/>
  <c r="AC133" i="34"/>
  <c r="AC134" i="34"/>
  <c r="AD120" i="34"/>
  <c r="AE120" i="34" s="1"/>
  <c r="AD121" i="34"/>
  <c r="AE121" i="34" s="1"/>
  <c r="AD122" i="34"/>
  <c r="AE122" i="34" s="1"/>
  <c r="AD123" i="34"/>
  <c r="AE123" i="34" s="1"/>
  <c r="AD124" i="34"/>
  <c r="AE124" i="34" s="1"/>
  <c r="AD125" i="34"/>
  <c r="AE125" i="34" s="1"/>
  <c r="AD126" i="34"/>
  <c r="AE126" i="34" s="1"/>
  <c r="AD127" i="34"/>
  <c r="AE127" i="34" s="1"/>
  <c r="AD128" i="34"/>
  <c r="AE128" i="34" s="1"/>
  <c r="AD129" i="34"/>
  <c r="AE129" i="34" s="1"/>
  <c r="AD130" i="34"/>
  <c r="AE130" i="34" s="1"/>
  <c r="AD131" i="34"/>
  <c r="AE131" i="34" s="1"/>
  <c r="AD132" i="34"/>
  <c r="AE132" i="34" s="1"/>
  <c r="AD133" i="34"/>
  <c r="AE133" i="34" s="1"/>
  <c r="AD134" i="34"/>
  <c r="AE134" i="34" s="1"/>
  <c r="AD135" i="34"/>
  <c r="AE135" i="34" s="1"/>
  <c r="AD136" i="34"/>
  <c r="AE136" i="34" s="1"/>
  <c r="AD137" i="34"/>
  <c r="AE137" i="34" s="1"/>
  <c r="AD138" i="34"/>
  <c r="AE138" i="34" s="1"/>
  <c r="AD139" i="34"/>
  <c r="AE139" i="34" s="1"/>
  <c r="AD140" i="34"/>
  <c r="AE140" i="34" s="1"/>
  <c r="AD141" i="34"/>
  <c r="AE141" i="34" s="1"/>
  <c r="AD142" i="34"/>
  <c r="AE142" i="34" s="1"/>
  <c r="AD143" i="34"/>
  <c r="AE143" i="34" s="1"/>
  <c r="AD144" i="34"/>
  <c r="AE144" i="34" s="1"/>
  <c r="AD145" i="34"/>
  <c r="AE145" i="34" s="1"/>
  <c r="AD146" i="34"/>
  <c r="AE146" i="34" s="1"/>
  <c r="AD147" i="34"/>
  <c r="AE147" i="34" s="1"/>
  <c r="AD148" i="34"/>
  <c r="AE148" i="34" s="1"/>
  <c r="AD149" i="34"/>
  <c r="AE149" i="34" s="1"/>
  <c r="AD150" i="34"/>
  <c r="AE150" i="34" s="1"/>
  <c r="AD151" i="34"/>
  <c r="AE151" i="34" s="1"/>
  <c r="AD152" i="34"/>
  <c r="AE152" i="34" s="1"/>
  <c r="AD153" i="34"/>
  <c r="AE153" i="34" s="1"/>
  <c r="AD154" i="34"/>
  <c r="AE154" i="34" s="1"/>
  <c r="AD155" i="34"/>
  <c r="AE155" i="34" s="1"/>
  <c r="AD156" i="34"/>
  <c r="AE156" i="34" s="1"/>
  <c r="AD157" i="34"/>
  <c r="AE157" i="34" s="1"/>
  <c r="AD158" i="34"/>
  <c r="AE158" i="34" s="1"/>
  <c r="AD159" i="34"/>
  <c r="AE159" i="34" s="1"/>
  <c r="AD160" i="34"/>
  <c r="AE160" i="34" s="1"/>
  <c r="AD161" i="34"/>
  <c r="AE161" i="34" s="1"/>
  <c r="AD162" i="34"/>
  <c r="AE162" i="34" s="1"/>
  <c r="AD163" i="34"/>
  <c r="AE163" i="34" s="1"/>
  <c r="AD164" i="34"/>
  <c r="AE164" i="34" s="1"/>
  <c r="AD165" i="34"/>
  <c r="AE165" i="34" s="1"/>
  <c r="AD166" i="34"/>
  <c r="AE166" i="34" s="1"/>
  <c r="AD167" i="34"/>
  <c r="AE167" i="34" s="1"/>
  <c r="AD168" i="34"/>
  <c r="AE168" i="34" s="1"/>
  <c r="AD169" i="34"/>
  <c r="AE169" i="34" s="1"/>
  <c r="AD170" i="34"/>
  <c r="AE170" i="34" s="1"/>
  <c r="AD171" i="34"/>
  <c r="AE171" i="34" s="1"/>
  <c r="AD172" i="34"/>
  <c r="AE172" i="34" s="1"/>
  <c r="AD173" i="34"/>
  <c r="AE173" i="34" s="1"/>
  <c r="AD174" i="34"/>
  <c r="AE174" i="34" s="1"/>
  <c r="AD175" i="34"/>
  <c r="AE175" i="34" s="1"/>
  <c r="AF120" i="34"/>
  <c r="AF121" i="34"/>
  <c r="AF122" i="34"/>
  <c r="AF123" i="34"/>
  <c r="AF124" i="34"/>
  <c r="AF125" i="34"/>
  <c r="AF126" i="34"/>
  <c r="AF127" i="34"/>
  <c r="AF128" i="34"/>
  <c r="AF129" i="34"/>
  <c r="AF130" i="34"/>
  <c r="AF131" i="34"/>
  <c r="AF132" i="34"/>
  <c r="AF133" i="34"/>
  <c r="AF134" i="34"/>
  <c r="AF135" i="34"/>
  <c r="AG135" i="34" s="1"/>
  <c r="AF136" i="34"/>
  <c r="AG136" i="34" s="1"/>
  <c r="AF137" i="34"/>
  <c r="AG137" i="34" s="1"/>
  <c r="AF138" i="34"/>
  <c r="AG138" i="34" s="1"/>
  <c r="AF139" i="34"/>
  <c r="AG139" i="34" s="1"/>
  <c r="AF140" i="34"/>
  <c r="AG140" i="34" s="1"/>
  <c r="AF141" i="34"/>
  <c r="AG141" i="34" s="1"/>
  <c r="AF142" i="34"/>
  <c r="AG142" i="34" s="1"/>
  <c r="AF143" i="34"/>
  <c r="AG143" i="34" s="1"/>
  <c r="AF144" i="34"/>
  <c r="AG144" i="34" s="1"/>
  <c r="AF145" i="34"/>
  <c r="AG145" i="34" s="1"/>
  <c r="AF146" i="34"/>
  <c r="AG146" i="34" s="1"/>
  <c r="AF147" i="34"/>
  <c r="AG147" i="34" s="1"/>
  <c r="AF148" i="34"/>
  <c r="AG148" i="34" s="1"/>
  <c r="AF149" i="34"/>
  <c r="AG149" i="34" s="1"/>
  <c r="AF150" i="34"/>
  <c r="AG150" i="34" s="1"/>
  <c r="AF151" i="34"/>
  <c r="AG151" i="34" s="1"/>
  <c r="AF152" i="34"/>
  <c r="AG152" i="34" s="1"/>
  <c r="AF153" i="34"/>
  <c r="AG153" i="34" s="1"/>
  <c r="AF154" i="34"/>
  <c r="AG154" i="34" s="1"/>
  <c r="AF155" i="34"/>
  <c r="AG155" i="34" s="1"/>
  <c r="AF156" i="34"/>
  <c r="AG156" i="34" s="1"/>
  <c r="AF157" i="34"/>
  <c r="AG157" i="34" s="1"/>
  <c r="AF158" i="34"/>
  <c r="AG158" i="34" s="1"/>
  <c r="AF159" i="34"/>
  <c r="AG159" i="34" s="1"/>
  <c r="AF160" i="34"/>
  <c r="AG160" i="34" s="1"/>
  <c r="AF161" i="34"/>
  <c r="AG161" i="34" s="1"/>
  <c r="AF162" i="34"/>
  <c r="AG162" i="34" s="1"/>
  <c r="AF163" i="34"/>
  <c r="AG163" i="34" s="1"/>
  <c r="AF164" i="34"/>
  <c r="AG164" i="34" s="1"/>
  <c r="AF165" i="34"/>
  <c r="AG165" i="34" s="1"/>
  <c r="AF166" i="34"/>
  <c r="AG166" i="34" s="1"/>
  <c r="AF167" i="34"/>
  <c r="AG167" i="34" s="1"/>
  <c r="AF168" i="34"/>
  <c r="AG168" i="34" s="1"/>
  <c r="AF169" i="34"/>
  <c r="AG169" i="34" s="1"/>
  <c r="AF170" i="34"/>
  <c r="AG170" i="34" s="1"/>
  <c r="AF171" i="34"/>
  <c r="AG171" i="34" s="1"/>
  <c r="AF172" i="34"/>
  <c r="AG172" i="34" s="1"/>
  <c r="AF173" i="34"/>
  <c r="AG173" i="34" s="1"/>
  <c r="AF174" i="34"/>
  <c r="AG174" i="34" s="1"/>
  <c r="AF175" i="34"/>
  <c r="AG175" i="34" s="1"/>
  <c r="AG120" i="34"/>
  <c r="AG121" i="34"/>
  <c r="AG122" i="34"/>
  <c r="AG123" i="34"/>
  <c r="AG124" i="34"/>
  <c r="AG125" i="34"/>
  <c r="AG126" i="34"/>
  <c r="AG127" i="34"/>
  <c r="AG128" i="34"/>
  <c r="AG129" i="34"/>
  <c r="AG130" i="34"/>
  <c r="AG131" i="34"/>
  <c r="AG132" i="34"/>
  <c r="AG133" i="34"/>
  <c r="AG134" i="34"/>
  <c r="AH120" i="34"/>
  <c r="AH121" i="34"/>
  <c r="AH122" i="34"/>
  <c r="AH123" i="34"/>
  <c r="AH124" i="34"/>
  <c r="AH125" i="34"/>
  <c r="AH126" i="34"/>
  <c r="AH127" i="34"/>
  <c r="AH128" i="34"/>
  <c r="AH129" i="34"/>
  <c r="AH130" i="34"/>
  <c r="AH131" i="34"/>
  <c r="AH132" i="34"/>
  <c r="AH133" i="34"/>
  <c r="AH134" i="34"/>
  <c r="AH135" i="34"/>
  <c r="AH136" i="34"/>
  <c r="AH137" i="34"/>
  <c r="AH138" i="34"/>
  <c r="AH139" i="34"/>
  <c r="AH140" i="34"/>
  <c r="AI140" i="34" s="1"/>
  <c r="AH141" i="34"/>
  <c r="AI141" i="34" s="1"/>
  <c r="AH142" i="34"/>
  <c r="AI142" i="34" s="1"/>
  <c r="AH143" i="34"/>
  <c r="AI143" i="34" s="1"/>
  <c r="AH144" i="34"/>
  <c r="AI144" i="34" s="1"/>
  <c r="AH145" i="34"/>
  <c r="AI145" i="34" s="1"/>
  <c r="AH146" i="34"/>
  <c r="AI146" i="34" s="1"/>
  <c r="AH147" i="34"/>
  <c r="AI147" i="34" s="1"/>
  <c r="AH148" i="34"/>
  <c r="AI148" i="34" s="1"/>
  <c r="AH149" i="34"/>
  <c r="AI149" i="34" s="1"/>
  <c r="AH150" i="34"/>
  <c r="AI150" i="34" s="1"/>
  <c r="AH151" i="34"/>
  <c r="AI151" i="34" s="1"/>
  <c r="AH152" i="34"/>
  <c r="AI152" i="34" s="1"/>
  <c r="AH153" i="34"/>
  <c r="AI153" i="34" s="1"/>
  <c r="AH154" i="34"/>
  <c r="AI154" i="34" s="1"/>
  <c r="AH155" i="34"/>
  <c r="AI155" i="34" s="1"/>
  <c r="AH156" i="34"/>
  <c r="AI156" i="34" s="1"/>
  <c r="AH157" i="34"/>
  <c r="AI157" i="34" s="1"/>
  <c r="AH158" i="34"/>
  <c r="AI158" i="34" s="1"/>
  <c r="AH159" i="34"/>
  <c r="AI159" i="34" s="1"/>
  <c r="AH160" i="34"/>
  <c r="AH161" i="34"/>
  <c r="AI161" i="34" s="1"/>
  <c r="AH162" i="34"/>
  <c r="AI162" i="34" s="1"/>
  <c r="AH163" i="34"/>
  <c r="AI163" i="34" s="1"/>
  <c r="AH164" i="34"/>
  <c r="AI164" i="34" s="1"/>
  <c r="AH165" i="34"/>
  <c r="AI165" i="34" s="1"/>
  <c r="AH166" i="34"/>
  <c r="AI166" i="34" s="1"/>
  <c r="AH167" i="34"/>
  <c r="AI167" i="34" s="1"/>
  <c r="AH168" i="34"/>
  <c r="AH169" i="34"/>
  <c r="AI169" i="34" s="1"/>
  <c r="AH170" i="34"/>
  <c r="AI170" i="34" s="1"/>
  <c r="AH171" i="34"/>
  <c r="AI171" i="34" s="1"/>
  <c r="AH172" i="34"/>
  <c r="AI172" i="34" s="1"/>
  <c r="AH173" i="34"/>
  <c r="AI173" i="34" s="1"/>
  <c r="AH174" i="34"/>
  <c r="AI174" i="34" s="1"/>
  <c r="AH175" i="34"/>
  <c r="AI175" i="34" s="1"/>
  <c r="AI120" i="34"/>
  <c r="AI121" i="34"/>
  <c r="AI122" i="34"/>
  <c r="AI123" i="34"/>
  <c r="AI124" i="34"/>
  <c r="AI125" i="34"/>
  <c r="AI126" i="34"/>
  <c r="AI127" i="34"/>
  <c r="AI128" i="34"/>
  <c r="AI129" i="34"/>
  <c r="AI130" i="34"/>
  <c r="AI131" i="34"/>
  <c r="AI132" i="34"/>
  <c r="AI133" i="34"/>
  <c r="AI134" i="34"/>
  <c r="AI135" i="34"/>
  <c r="AI136" i="34"/>
  <c r="AI137" i="34"/>
  <c r="AI138" i="34"/>
  <c r="AI139" i="34"/>
  <c r="AJ120" i="34"/>
  <c r="AJ121" i="34"/>
  <c r="AJ122" i="34"/>
  <c r="AJ123" i="34"/>
  <c r="AJ124" i="34"/>
  <c r="AJ125" i="34"/>
  <c r="AJ126" i="34"/>
  <c r="AJ127" i="34"/>
  <c r="AJ128" i="34"/>
  <c r="AJ129" i="34"/>
  <c r="AJ130" i="34"/>
  <c r="AJ131" i="34"/>
  <c r="AJ132" i="34"/>
  <c r="AJ133" i="34"/>
  <c r="AJ134" i="34"/>
  <c r="AJ135" i="34"/>
  <c r="AJ136" i="34"/>
  <c r="AJ137" i="34"/>
  <c r="AJ138" i="34"/>
  <c r="AJ139" i="34"/>
  <c r="AJ140" i="34"/>
  <c r="AJ141" i="34"/>
  <c r="AJ142" i="34"/>
  <c r="AJ143" i="34"/>
  <c r="AK143" i="34" s="1"/>
  <c r="AJ144" i="34"/>
  <c r="AK144" i="34" s="1"/>
  <c r="AJ145" i="34"/>
  <c r="AK145" i="34" s="1"/>
  <c r="AJ146" i="34"/>
  <c r="AK146" i="34" s="1"/>
  <c r="AJ147" i="34"/>
  <c r="AK147" i="34" s="1"/>
  <c r="AJ148" i="34"/>
  <c r="AK148" i="34" s="1"/>
  <c r="AJ149" i="34"/>
  <c r="AK149" i="34" s="1"/>
  <c r="AJ150" i="34"/>
  <c r="AK150" i="34" s="1"/>
  <c r="AJ151" i="34"/>
  <c r="AK151" i="34" s="1"/>
  <c r="AJ152" i="34"/>
  <c r="AK152" i="34" s="1"/>
  <c r="AJ153" i="34"/>
  <c r="AJ154" i="34"/>
  <c r="AK154" i="34" s="1"/>
  <c r="AJ155" i="34"/>
  <c r="AK155" i="34" s="1"/>
  <c r="AJ156" i="34"/>
  <c r="AK156" i="34" s="1"/>
  <c r="AJ157" i="34"/>
  <c r="AK157" i="34" s="1"/>
  <c r="AJ158" i="34"/>
  <c r="AK158" i="34" s="1"/>
  <c r="AJ159" i="34"/>
  <c r="AK159" i="34" s="1"/>
  <c r="AJ160" i="34"/>
  <c r="AK160" i="34" s="1"/>
  <c r="AJ161" i="34"/>
  <c r="AJ162" i="34"/>
  <c r="AK162" i="34" s="1"/>
  <c r="AJ163" i="34"/>
  <c r="AJ164" i="34"/>
  <c r="AK164" i="34" s="1"/>
  <c r="AJ165" i="34"/>
  <c r="AK165" i="34" s="1"/>
  <c r="AJ166" i="34"/>
  <c r="AJ167" i="34"/>
  <c r="AK167" i="34" s="1"/>
  <c r="AJ168" i="34"/>
  <c r="AK168" i="34" s="1"/>
  <c r="AJ169" i="34"/>
  <c r="AJ170" i="34"/>
  <c r="AK170" i="34" s="1"/>
  <c r="AJ171" i="34"/>
  <c r="AJ172" i="34"/>
  <c r="AK172" i="34" s="1"/>
  <c r="AJ173" i="34"/>
  <c r="AK173" i="34" s="1"/>
  <c r="AJ174" i="34"/>
  <c r="AJ175" i="34"/>
  <c r="AK175" i="34" s="1"/>
  <c r="AK120" i="34"/>
  <c r="AK121" i="34"/>
  <c r="AK122" i="34"/>
  <c r="AK123" i="34"/>
  <c r="AK124" i="34"/>
  <c r="AK125" i="34"/>
  <c r="AK126" i="34"/>
  <c r="AK127" i="34"/>
  <c r="AK128" i="34"/>
  <c r="AK129" i="34"/>
  <c r="AK130" i="34"/>
  <c r="AK131" i="34"/>
  <c r="AK132" i="34"/>
  <c r="AK133" i="34"/>
  <c r="AK134" i="34"/>
  <c r="AK135" i="34"/>
  <c r="AK136" i="34"/>
  <c r="AK137" i="34"/>
  <c r="AK138" i="34"/>
  <c r="AK139" i="34"/>
  <c r="AK140" i="34"/>
  <c r="AK141" i="34"/>
  <c r="AK142" i="34"/>
  <c r="AK153" i="34"/>
  <c r="AL120" i="34"/>
  <c r="AL121" i="34"/>
  <c r="AL122" i="34"/>
  <c r="AL123" i="34"/>
  <c r="AL124" i="34"/>
  <c r="AL125" i="34"/>
  <c r="AL126" i="34"/>
  <c r="AL127" i="34"/>
  <c r="AL128" i="34"/>
  <c r="AM128" i="34" s="1"/>
  <c r="AL129" i="34"/>
  <c r="AM129" i="34" s="1"/>
  <c r="AL130" i="34"/>
  <c r="AM130" i="34" s="1"/>
  <c r="AL131" i="34"/>
  <c r="AM131" i="34" s="1"/>
  <c r="AL132" i="34"/>
  <c r="AM132" i="34" s="1"/>
  <c r="AL133" i="34"/>
  <c r="AM133" i="34" s="1"/>
  <c r="AL134" i="34"/>
  <c r="AM134" i="34" s="1"/>
  <c r="AL135" i="34"/>
  <c r="AM135" i="34" s="1"/>
  <c r="AL136" i="34"/>
  <c r="AM136" i="34" s="1"/>
  <c r="AL137" i="34"/>
  <c r="AM137" i="34" s="1"/>
  <c r="AL138" i="34"/>
  <c r="AM138" i="34" s="1"/>
  <c r="AL139" i="34"/>
  <c r="AM139" i="34" s="1"/>
  <c r="AL140" i="34"/>
  <c r="AM140" i="34" s="1"/>
  <c r="AL141" i="34"/>
  <c r="AM141" i="34" s="1"/>
  <c r="AL142" i="34"/>
  <c r="AM142" i="34" s="1"/>
  <c r="AL143" i="34"/>
  <c r="AM143" i="34" s="1"/>
  <c r="AL144" i="34"/>
  <c r="AM144" i="34" s="1"/>
  <c r="AL145" i="34"/>
  <c r="AM145" i="34" s="1"/>
  <c r="AL146" i="34"/>
  <c r="AM146" i="34" s="1"/>
  <c r="AL147" i="34"/>
  <c r="AM147" i="34" s="1"/>
  <c r="AL148" i="34"/>
  <c r="AM148" i="34" s="1"/>
  <c r="AL149" i="34"/>
  <c r="AM149" i="34" s="1"/>
  <c r="AL150" i="34"/>
  <c r="AM150" i="34" s="1"/>
  <c r="AL151" i="34"/>
  <c r="AM151" i="34" s="1"/>
  <c r="AL152" i="34"/>
  <c r="AM152" i="34" s="1"/>
  <c r="AL153" i="34"/>
  <c r="AM153" i="34" s="1"/>
  <c r="AL154" i="34"/>
  <c r="AM154" i="34" s="1"/>
  <c r="AL155" i="34"/>
  <c r="AM155" i="34" s="1"/>
  <c r="AL156" i="34"/>
  <c r="AM156" i="34" s="1"/>
  <c r="AL157" i="34"/>
  <c r="AM157" i="34" s="1"/>
  <c r="AL158" i="34"/>
  <c r="AM158" i="34" s="1"/>
  <c r="AL159" i="34"/>
  <c r="AM159" i="34" s="1"/>
  <c r="AL160" i="34"/>
  <c r="AM160" i="34" s="1"/>
  <c r="AL161" i="34"/>
  <c r="AM161" i="34" s="1"/>
  <c r="AL162" i="34"/>
  <c r="AM162" i="34" s="1"/>
  <c r="AL163" i="34"/>
  <c r="AM163" i="34" s="1"/>
  <c r="AL164" i="34"/>
  <c r="AM164" i="34" s="1"/>
  <c r="AL165" i="34"/>
  <c r="AM165" i="34" s="1"/>
  <c r="AL166" i="34"/>
  <c r="AM166" i="34" s="1"/>
  <c r="AL167" i="34"/>
  <c r="AM167" i="34" s="1"/>
  <c r="AL168" i="34"/>
  <c r="AM168" i="34" s="1"/>
  <c r="AL169" i="34"/>
  <c r="AM169" i="34" s="1"/>
  <c r="AL170" i="34"/>
  <c r="AM170" i="34" s="1"/>
  <c r="AL171" i="34"/>
  <c r="AM171" i="34" s="1"/>
  <c r="AL172" i="34"/>
  <c r="AM172" i="34" s="1"/>
  <c r="AL173" i="34"/>
  <c r="AM173" i="34" s="1"/>
  <c r="AL174" i="34"/>
  <c r="AM174" i="34" s="1"/>
  <c r="AL175" i="34"/>
  <c r="AM175" i="34" s="1"/>
  <c r="AM120" i="34"/>
  <c r="AM121" i="34"/>
  <c r="AM122" i="34"/>
  <c r="AM123" i="34"/>
  <c r="AM124" i="34"/>
  <c r="AM125" i="34"/>
  <c r="AM126" i="34"/>
  <c r="AM127" i="34"/>
  <c r="AP120" i="34"/>
  <c r="AP121" i="34"/>
  <c r="AP122" i="34"/>
  <c r="AP123" i="34"/>
  <c r="AP124" i="34"/>
  <c r="AP125" i="34"/>
  <c r="AP126" i="34"/>
  <c r="AP127" i="34"/>
  <c r="AP128" i="34"/>
  <c r="AP129" i="34"/>
  <c r="AP130" i="34"/>
  <c r="AP131" i="34"/>
  <c r="AP132" i="34"/>
  <c r="AP133" i="34"/>
  <c r="AP134" i="34"/>
  <c r="AP135" i="34"/>
  <c r="AP136" i="34"/>
  <c r="AP137" i="34"/>
  <c r="AP138" i="34"/>
  <c r="AP139" i="34"/>
  <c r="AP140" i="34"/>
  <c r="AP141" i="34"/>
  <c r="AP142" i="34"/>
  <c r="AP143" i="34"/>
  <c r="AP144" i="34"/>
  <c r="AP145" i="34"/>
  <c r="AP146" i="34"/>
  <c r="AP147" i="34"/>
  <c r="AP148" i="34"/>
  <c r="AP149" i="34"/>
  <c r="AP150" i="34"/>
  <c r="AP151" i="34"/>
  <c r="AP152" i="34"/>
  <c r="AP153" i="34"/>
  <c r="AP154" i="34"/>
  <c r="AP155" i="34"/>
  <c r="AP156" i="34"/>
  <c r="AP157" i="34"/>
  <c r="AP158" i="34"/>
  <c r="AP159" i="34"/>
  <c r="AP160" i="34"/>
  <c r="AP161" i="34"/>
  <c r="AP162" i="34"/>
  <c r="AP163" i="34"/>
  <c r="AP164" i="34"/>
  <c r="AP165" i="34"/>
  <c r="AP166" i="34"/>
  <c r="AP167" i="34"/>
  <c r="AP168" i="34"/>
  <c r="AP169" i="34"/>
  <c r="AP170" i="34"/>
  <c r="AP171" i="34"/>
  <c r="AP172" i="34"/>
  <c r="AP173" i="34"/>
  <c r="AP174" i="34"/>
  <c r="AP175" i="34"/>
  <c r="Y85" i="34"/>
  <c r="Y86" i="34"/>
  <c r="Y87" i="34"/>
  <c r="Y88" i="34"/>
  <c r="Y89" i="34"/>
  <c r="Y90" i="34"/>
  <c r="Y91" i="34"/>
  <c r="Y92" i="34"/>
  <c r="Y93" i="34"/>
  <c r="Y94" i="34"/>
  <c r="Y95" i="34"/>
  <c r="Y96" i="34"/>
  <c r="Y97" i="34"/>
  <c r="Y98" i="34"/>
  <c r="Y99" i="34"/>
  <c r="Y100" i="34"/>
  <c r="Y101" i="34"/>
  <c r="Y102" i="34"/>
  <c r="Y103" i="34"/>
  <c r="Y104" i="34"/>
  <c r="Y105" i="34"/>
  <c r="Y106" i="34"/>
  <c r="Y107" i="34"/>
  <c r="Y108" i="34"/>
  <c r="Y109" i="34"/>
  <c r="Y110" i="34"/>
  <c r="Y111" i="34"/>
  <c r="Y112" i="34"/>
  <c r="Y113" i="34"/>
  <c r="Y114" i="34"/>
  <c r="Y115" i="34"/>
  <c r="Y116" i="34"/>
  <c r="Y117" i="34"/>
  <c r="Z85" i="34"/>
  <c r="AA85" i="34" s="1"/>
  <c r="Z86" i="34"/>
  <c r="AA86" i="34" s="1"/>
  <c r="Z87" i="34"/>
  <c r="AA87" i="34" s="1"/>
  <c r="Z88" i="34"/>
  <c r="AA88" i="34" s="1"/>
  <c r="Z89" i="34"/>
  <c r="AA89" i="34" s="1"/>
  <c r="Z90" i="34"/>
  <c r="AA90" i="34" s="1"/>
  <c r="Z91" i="34"/>
  <c r="AA91" i="34" s="1"/>
  <c r="Z92" i="34"/>
  <c r="AA92" i="34" s="1"/>
  <c r="Z93" i="34"/>
  <c r="AA93" i="34" s="1"/>
  <c r="Z94" i="34"/>
  <c r="AA94" i="34" s="1"/>
  <c r="Z95" i="34"/>
  <c r="AA95" i="34" s="1"/>
  <c r="Z96" i="34"/>
  <c r="AA96" i="34" s="1"/>
  <c r="Z97" i="34"/>
  <c r="AA97" i="34" s="1"/>
  <c r="Z98" i="34"/>
  <c r="AA98" i="34" s="1"/>
  <c r="Z99" i="34"/>
  <c r="AA99" i="34" s="1"/>
  <c r="Z100" i="34"/>
  <c r="AA100" i="34" s="1"/>
  <c r="Z101" i="34"/>
  <c r="AA101" i="34" s="1"/>
  <c r="Z102" i="34"/>
  <c r="AA102" i="34" s="1"/>
  <c r="Z103" i="34"/>
  <c r="AA103" i="34" s="1"/>
  <c r="Z104" i="34"/>
  <c r="AA104" i="34" s="1"/>
  <c r="Z105" i="34"/>
  <c r="AA105" i="34" s="1"/>
  <c r="Z106" i="34"/>
  <c r="AA106" i="34" s="1"/>
  <c r="Z107" i="34"/>
  <c r="AA107" i="34" s="1"/>
  <c r="Z108" i="34"/>
  <c r="AA108" i="34" s="1"/>
  <c r="Z109" i="34"/>
  <c r="AA109" i="34" s="1"/>
  <c r="Z110" i="34"/>
  <c r="AA110" i="34" s="1"/>
  <c r="Z111" i="34"/>
  <c r="AA111" i="34" s="1"/>
  <c r="Z112" i="34"/>
  <c r="AA112" i="34" s="1"/>
  <c r="Z113" i="34"/>
  <c r="AA113" i="34" s="1"/>
  <c r="Z114" i="34"/>
  <c r="AA114" i="34" s="1"/>
  <c r="Z115" i="34"/>
  <c r="AA115" i="34" s="1"/>
  <c r="Z116" i="34"/>
  <c r="AA116" i="34" s="1"/>
  <c r="Z117" i="34"/>
  <c r="AA117" i="34" s="1"/>
  <c r="AB85" i="34"/>
  <c r="AC85" i="34" s="1"/>
  <c r="AB86" i="34"/>
  <c r="AC86" i="34" s="1"/>
  <c r="AB87" i="34"/>
  <c r="AC87" i="34" s="1"/>
  <c r="AB88" i="34"/>
  <c r="AC88" i="34" s="1"/>
  <c r="AB89" i="34"/>
  <c r="AC89" i="34" s="1"/>
  <c r="AB90" i="34"/>
  <c r="AC90" i="34" s="1"/>
  <c r="AB91" i="34"/>
  <c r="AC91" i="34" s="1"/>
  <c r="AB92" i="34"/>
  <c r="AC92" i="34" s="1"/>
  <c r="AB93" i="34"/>
  <c r="AC93" i="34" s="1"/>
  <c r="AB94" i="34"/>
  <c r="AC94" i="34" s="1"/>
  <c r="AB95" i="34"/>
  <c r="AC95" i="34" s="1"/>
  <c r="AB96" i="34"/>
  <c r="AC96" i="34" s="1"/>
  <c r="AB97" i="34"/>
  <c r="AC97" i="34" s="1"/>
  <c r="AB98" i="34"/>
  <c r="AC98" i="34" s="1"/>
  <c r="AB99" i="34"/>
  <c r="AC99" i="34" s="1"/>
  <c r="AB100" i="34"/>
  <c r="AC100" i="34" s="1"/>
  <c r="AB101" i="34"/>
  <c r="AC101" i="34" s="1"/>
  <c r="AB102" i="34"/>
  <c r="AC102" i="34" s="1"/>
  <c r="AB103" i="34"/>
  <c r="AC103" i="34" s="1"/>
  <c r="AB104" i="34"/>
  <c r="AC104" i="34" s="1"/>
  <c r="AB105" i="34"/>
  <c r="AC105" i="34" s="1"/>
  <c r="AB106" i="34"/>
  <c r="AC106" i="34" s="1"/>
  <c r="AB107" i="34"/>
  <c r="AC107" i="34" s="1"/>
  <c r="AB108" i="34"/>
  <c r="AC108" i="34" s="1"/>
  <c r="AB109" i="34"/>
  <c r="AC109" i="34" s="1"/>
  <c r="AB110" i="34"/>
  <c r="AC110" i="34" s="1"/>
  <c r="AB111" i="34"/>
  <c r="AC111" i="34" s="1"/>
  <c r="AB112" i="34"/>
  <c r="AC112" i="34" s="1"/>
  <c r="AB113" i="34"/>
  <c r="AC113" i="34" s="1"/>
  <c r="AB114" i="34"/>
  <c r="AC114" i="34" s="1"/>
  <c r="AB115" i="34"/>
  <c r="AC115" i="34" s="1"/>
  <c r="AB116" i="34"/>
  <c r="AC116" i="34" s="1"/>
  <c r="AB117" i="34"/>
  <c r="AC117" i="34" s="1"/>
  <c r="AD85" i="34"/>
  <c r="AE85" i="34" s="1"/>
  <c r="AD86" i="34"/>
  <c r="AE86" i="34" s="1"/>
  <c r="AD87" i="34"/>
  <c r="AE87" i="34" s="1"/>
  <c r="AD88" i="34"/>
  <c r="AE88" i="34" s="1"/>
  <c r="AD89" i="34"/>
  <c r="AE89" i="34" s="1"/>
  <c r="AD90" i="34"/>
  <c r="AE90" i="34" s="1"/>
  <c r="AD91" i="34"/>
  <c r="AE91" i="34" s="1"/>
  <c r="AD92" i="34"/>
  <c r="AE92" i="34" s="1"/>
  <c r="AD93" i="34"/>
  <c r="AE93" i="34" s="1"/>
  <c r="AD94" i="34"/>
  <c r="AE94" i="34" s="1"/>
  <c r="AD95" i="34"/>
  <c r="AE95" i="34" s="1"/>
  <c r="AD96" i="34"/>
  <c r="AE96" i="34" s="1"/>
  <c r="AD97" i="34"/>
  <c r="AE97" i="34" s="1"/>
  <c r="AD98" i="34"/>
  <c r="AE98" i="34" s="1"/>
  <c r="AD99" i="34"/>
  <c r="AE99" i="34" s="1"/>
  <c r="AD100" i="34"/>
  <c r="AE100" i="34" s="1"/>
  <c r="AD101" i="34"/>
  <c r="AE101" i="34" s="1"/>
  <c r="AD102" i="34"/>
  <c r="AE102" i="34" s="1"/>
  <c r="AD103" i="34"/>
  <c r="AE103" i="34" s="1"/>
  <c r="AD104" i="34"/>
  <c r="AE104" i="34" s="1"/>
  <c r="AD105" i="34"/>
  <c r="AE105" i="34" s="1"/>
  <c r="AD106" i="34"/>
  <c r="AE106" i="34" s="1"/>
  <c r="AD107" i="34"/>
  <c r="AE107" i="34" s="1"/>
  <c r="AD108" i="34"/>
  <c r="AE108" i="34" s="1"/>
  <c r="AD109" i="34"/>
  <c r="AE109" i="34" s="1"/>
  <c r="AD110" i="34"/>
  <c r="AE110" i="34" s="1"/>
  <c r="AD111" i="34"/>
  <c r="AE111" i="34" s="1"/>
  <c r="AD112" i="34"/>
  <c r="AE112" i="34" s="1"/>
  <c r="AD113" i="34"/>
  <c r="AE113" i="34" s="1"/>
  <c r="AD114" i="34"/>
  <c r="AE114" i="34" s="1"/>
  <c r="AD115" i="34"/>
  <c r="AE115" i="34" s="1"/>
  <c r="AD116" i="34"/>
  <c r="AE116" i="34" s="1"/>
  <c r="AD117" i="34"/>
  <c r="AE117" i="34" s="1"/>
  <c r="AF85" i="34"/>
  <c r="AG85" i="34" s="1"/>
  <c r="AF86" i="34"/>
  <c r="AF87" i="34"/>
  <c r="AG87" i="34" s="1"/>
  <c r="AF88" i="34"/>
  <c r="AG88" i="34" s="1"/>
  <c r="AF89" i="34"/>
  <c r="AG89" i="34" s="1"/>
  <c r="AF90" i="34"/>
  <c r="AG90" i="34" s="1"/>
  <c r="AF91" i="34"/>
  <c r="AG91" i="34" s="1"/>
  <c r="AF92" i="34"/>
  <c r="AG92" i="34" s="1"/>
  <c r="AF93" i="34"/>
  <c r="AG93" i="34" s="1"/>
  <c r="AF94" i="34"/>
  <c r="AG94" i="34" s="1"/>
  <c r="AF95" i="34"/>
  <c r="AG95" i="34" s="1"/>
  <c r="AF96" i="34"/>
  <c r="AG96" i="34" s="1"/>
  <c r="AF97" i="34"/>
  <c r="AG97" i="34" s="1"/>
  <c r="AF98" i="34"/>
  <c r="AG98" i="34" s="1"/>
  <c r="AF99" i="34"/>
  <c r="AG99" i="34" s="1"/>
  <c r="AF100" i="34"/>
  <c r="AG100" i="34" s="1"/>
  <c r="AF101" i="34"/>
  <c r="AG101" i="34" s="1"/>
  <c r="AF102" i="34"/>
  <c r="AG102" i="34" s="1"/>
  <c r="AF103" i="34"/>
  <c r="AG103" i="34" s="1"/>
  <c r="AF104" i="34"/>
  <c r="AG104" i="34" s="1"/>
  <c r="AF105" i="34"/>
  <c r="AG105" i="34" s="1"/>
  <c r="AF106" i="34"/>
  <c r="AG106" i="34" s="1"/>
  <c r="AF107" i="34"/>
  <c r="AG107" i="34" s="1"/>
  <c r="AF108" i="34"/>
  <c r="AG108" i="34" s="1"/>
  <c r="AF109" i="34"/>
  <c r="AG109" i="34" s="1"/>
  <c r="AF110" i="34"/>
  <c r="AG110" i="34" s="1"/>
  <c r="AF111" i="34"/>
  <c r="AG111" i="34" s="1"/>
  <c r="AF112" i="34"/>
  <c r="AG112" i="34" s="1"/>
  <c r="AF113" i="34"/>
  <c r="AG113" i="34" s="1"/>
  <c r="AF114" i="34"/>
  <c r="AG114" i="34" s="1"/>
  <c r="AF115" i="34"/>
  <c r="AG115" i="34" s="1"/>
  <c r="AF116" i="34"/>
  <c r="AG116" i="34" s="1"/>
  <c r="AF117" i="34"/>
  <c r="AG117" i="34" s="1"/>
  <c r="AG86" i="34"/>
  <c r="AH85" i="34"/>
  <c r="AI85" i="34" s="1"/>
  <c r="AH86" i="34"/>
  <c r="AH87" i="34"/>
  <c r="AI87" i="34" s="1"/>
  <c r="AH88" i="34"/>
  <c r="AI88" i="34" s="1"/>
  <c r="AH89" i="34"/>
  <c r="AH90" i="34"/>
  <c r="AI90" i="34" s="1"/>
  <c r="AH91" i="34"/>
  <c r="AI91" i="34" s="1"/>
  <c r="AH92" i="34"/>
  <c r="AI92" i="34" s="1"/>
  <c r="AH93" i="34"/>
  <c r="AI93" i="34" s="1"/>
  <c r="AH94" i="34"/>
  <c r="AI94" i="34" s="1"/>
  <c r="AH95" i="34"/>
  <c r="AH96" i="34"/>
  <c r="AI96" i="34" s="1"/>
  <c r="AH97" i="34"/>
  <c r="AH98" i="34"/>
  <c r="AI98" i="34" s="1"/>
  <c r="AH99" i="34"/>
  <c r="AI99" i="34" s="1"/>
  <c r="AH100" i="34"/>
  <c r="AI100" i="34" s="1"/>
  <c r="AH101" i="34"/>
  <c r="AI101" i="34" s="1"/>
  <c r="AH102" i="34"/>
  <c r="AI102" i="34" s="1"/>
  <c r="AH103" i="34"/>
  <c r="AH104" i="34"/>
  <c r="AI104" i="34" s="1"/>
  <c r="AH105" i="34"/>
  <c r="AI105" i="34" s="1"/>
  <c r="AH106" i="34"/>
  <c r="AI106" i="34" s="1"/>
  <c r="AH107" i="34"/>
  <c r="AI107" i="34" s="1"/>
  <c r="AH108" i="34"/>
  <c r="AI108" i="34" s="1"/>
  <c r="AH109" i="34"/>
  <c r="AI109" i="34" s="1"/>
  <c r="AH110" i="34"/>
  <c r="AI110" i="34" s="1"/>
  <c r="AH111" i="34"/>
  <c r="AI111" i="34" s="1"/>
  <c r="AH112" i="34"/>
  <c r="AI112" i="34" s="1"/>
  <c r="AH113" i="34"/>
  <c r="AI113" i="34" s="1"/>
  <c r="AH114" i="34"/>
  <c r="AI114" i="34" s="1"/>
  <c r="AH115" i="34"/>
  <c r="AI115" i="34" s="1"/>
  <c r="AH116" i="34"/>
  <c r="AI116" i="34" s="1"/>
  <c r="AH117" i="34"/>
  <c r="AI117" i="34" s="1"/>
  <c r="AI86" i="34"/>
  <c r="AJ85" i="34"/>
  <c r="AK85" i="34" s="1"/>
  <c r="AJ86" i="34"/>
  <c r="AK86" i="34" s="1"/>
  <c r="AJ87" i="34"/>
  <c r="AK87" i="34" s="1"/>
  <c r="AJ88" i="34"/>
  <c r="AK88" i="34" s="1"/>
  <c r="AJ89" i="34"/>
  <c r="AK89" i="34" s="1"/>
  <c r="AJ90" i="34"/>
  <c r="AK90" i="34" s="1"/>
  <c r="AJ91" i="34"/>
  <c r="AK91" i="34" s="1"/>
  <c r="AJ92" i="34"/>
  <c r="AK92" i="34" s="1"/>
  <c r="AJ93" i="34"/>
  <c r="AK93" i="34" s="1"/>
  <c r="AJ94" i="34"/>
  <c r="AK94" i="34" s="1"/>
  <c r="AJ95" i="34"/>
  <c r="AK95" i="34" s="1"/>
  <c r="AJ96" i="34"/>
  <c r="AK96" i="34" s="1"/>
  <c r="AJ97" i="34"/>
  <c r="AK97" i="34" s="1"/>
  <c r="AJ98" i="34"/>
  <c r="AK98" i="34" s="1"/>
  <c r="AJ99" i="34"/>
  <c r="AK99" i="34" s="1"/>
  <c r="AJ100" i="34"/>
  <c r="AK100" i="34" s="1"/>
  <c r="AJ101" i="34"/>
  <c r="AK101" i="34" s="1"/>
  <c r="AJ102" i="34"/>
  <c r="AK102" i="34" s="1"/>
  <c r="AJ103" i="34"/>
  <c r="AK103" i="34" s="1"/>
  <c r="AJ104" i="34"/>
  <c r="AK104" i="34" s="1"/>
  <c r="AJ105" i="34"/>
  <c r="AK105" i="34" s="1"/>
  <c r="AJ106" i="34"/>
  <c r="AK106" i="34" s="1"/>
  <c r="AJ107" i="34"/>
  <c r="AK107" i="34" s="1"/>
  <c r="AJ108" i="34"/>
  <c r="AK108" i="34" s="1"/>
  <c r="AJ109" i="34"/>
  <c r="AK109" i="34" s="1"/>
  <c r="AJ110" i="34"/>
  <c r="AK110" i="34" s="1"/>
  <c r="AJ111" i="34"/>
  <c r="AK111" i="34" s="1"/>
  <c r="AJ112" i="34"/>
  <c r="AK112" i="34" s="1"/>
  <c r="AJ113" i="34"/>
  <c r="AK113" i="34" s="1"/>
  <c r="AJ114" i="34"/>
  <c r="AK114" i="34" s="1"/>
  <c r="AJ115" i="34"/>
  <c r="AK115" i="34" s="1"/>
  <c r="AJ116" i="34"/>
  <c r="AK116" i="34" s="1"/>
  <c r="AJ117" i="34"/>
  <c r="AK117" i="34" s="1"/>
  <c r="AL85" i="34"/>
  <c r="AM85" i="34" s="1"/>
  <c r="AL86" i="34"/>
  <c r="AM86" i="34" s="1"/>
  <c r="AL87" i="34"/>
  <c r="AM87" i="34" s="1"/>
  <c r="AL88" i="34"/>
  <c r="AM88" i="34" s="1"/>
  <c r="AL89" i="34"/>
  <c r="AM89" i="34" s="1"/>
  <c r="AL90" i="34"/>
  <c r="AL91" i="34"/>
  <c r="AM91" i="34" s="1"/>
  <c r="AL92" i="34"/>
  <c r="AM92" i="34" s="1"/>
  <c r="AL93" i="34"/>
  <c r="AM93" i="34" s="1"/>
  <c r="AL94" i="34"/>
  <c r="AM94" i="34" s="1"/>
  <c r="AL95" i="34"/>
  <c r="AM95" i="34" s="1"/>
  <c r="AL96" i="34"/>
  <c r="AM96" i="34" s="1"/>
  <c r="AL97" i="34"/>
  <c r="AM97" i="34" s="1"/>
  <c r="AL98" i="34"/>
  <c r="AM98" i="34" s="1"/>
  <c r="AL99" i="34"/>
  <c r="AM99" i="34" s="1"/>
  <c r="AL100" i="34"/>
  <c r="AM100" i="34" s="1"/>
  <c r="AL101" i="34"/>
  <c r="AM101" i="34" s="1"/>
  <c r="AL102" i="34"/>
  <c r="AM102" i="34" s="1"/>
  <c r="AL103" i="34"/>
  <c r="AM103" i="34" s="1"/>
  <c r="AL104" i="34"/>
  <c r="AM104" i="34" s="1"/>
  <c r="AL105" i="34"/>
  <c r="AM105" i="34" s="1"/>
  <c r="AL106" i="34"/>
  <c r="AM106" i="34" s="1"/>
  <c r="AL107" i="34"/>
  <c r="AL108" i="34"/>
  <c r="AM108" i="34" s="1"/>
  <c r="AL109" i="34"/>
  <c r="AM109" i="34" s="1"/>
  <c r="AL110" i="34"/>
  <c r="AM110" i="34" s="1"/>
  <c r="AL111" i="34"/>
  <c r="AM111" i="34" s="1"/>
  <c r="AL112" i="34"/>
  <c r="AM112" i="34" s="1"/>
  <c r="AL113" i="34"/>
  <c r="AM113" i="34" s="1"/>
  <c r="AL114" i="34"/>
  <c r="AM114" i="34" s="1"/>
  <c r="AL115" i="34"/>
  <c r="AM115" i="34" s="1"/>
  <c r="AL116" i="34"/>
  <c r="AM116" i="34" s="1"/>
  <c r="AL117" i="34"/>
  <c r="AM117" i="34" s="1"/>
  <c r="AP85" i="34"/>
  <c r="AP86" i="34"/>
  <c r="AP87" i="34"/>
  <c r="AP88" i="34"/>
  <c r="AP89" i="34"/>
  <c r="AP90" i="34"/>
  <c r="AP91" i="34"/>
  <c r="AP92" i="34"/>
  <c r="AP93" i="34"/>
  <c r="AP94" i="34"/>
  <c r="AP95" i="34"/>
  <c r="AP96" i="34"/>
  <c r="AP97" i="34"/>
  <c r="AP98" i="34"/>
  <c r="AP99" i="34"/>
  <c r="AP100" i="34"/>
  <c r="AP101" i="34"/>
  <c r="AP102" i="34"/>
  <c r="AP103" i="34"/>
  <c r="AP104" i="34"/>
  <c r="AP105" i="34"/>
  <c r="AP106" i="34"/>
  <c r="AP107" i="34"/>
  <c r="AP108" i="34"/>
  <c r="AP109" i="34"/>
  <c r="AP110" i="34"/>
  <c r="AP111" i="34"/>
  <c r="AP112" i="34"/>
  <c r="AP113" i="34"/>
  <c r="AP114" i="34"/>
  <c r="AP115" i="34"/>
  <c r="AP116" i="34"/>
  <c r="AP117" i="34"/>
  <c r="Y44" i="34"/>
  <c r="Y45" i="34"/>
  <c r="Y46" i="34"/>
  <c r="Y47" i="34"/>
  <c r="Y48" i="34"/>
  <c r="Y49" i="34"/>
  <c r="Y50" i="34"/>
  <c r="Y51" i="34"/>
  <c r="Y52" i="34"/>
  <c r="Y53" i="34"/>
  <c r="Y54" i="34"/>
  <c r="Y55" i="34"/>
  <c r="Y56" i="34"/>
  <c r="Y57" i="34"/>
  <c r="Y58" i="34"/>
  <c r="Y59" i="34"/>
  <c r="Y60" i="34"/>
  <c r="Y61" i="34"/>
  <c r="Y62" i="34"/>
  <c r="Y63" i="34"/>
  <c r="Y64" i="34"/>
  <c r="Y65" i="34"/>
  <c r="Y66" i="34"/>
  <c r="Y67" i="34"/>
  <c r="Y68" i="34"/>
  <c r="Y69" i="34"/>
  <c r="Y70" i="34"/>
  <c r="Y71" i="34"/>
  <c r="Y72" i="34"/>
  <c r="Y73" i="34"/>
  <c r="Y74" i="34"/>
  <c r="Y75" i="34"/>
  <c r="Y76" i="34"/>
  <c r="Y77" i="34"/>
  <c r="Y78" i="34"/>
  <c r="Y79" i="34"/>
  <c r="Y80" i="34"/>
  <c r="Y81" i="34"/>
  <c r="Y82" i="34"/>
  <c r="Y83" i="34"/>
  <c r="Y84" i="34"/>
  <c r="Z44" i="34"/>
  <c r="AA44" i="34" s="1"/>
  <c r="Z45" i="34"/>
  <c r="AA45" i="34" s="1"/>
  <c r="Z46" i="34"/>
  <c r="AA46" i="34" s="1"/>
  <c r="Z47" i="34"/>
  <c r="AA47" i="34" s="1"/>
  <c r="Z48" i="34"/>
  <c r="AA48" i="34" s="1"/>
  <c r="Z49" i="34"/>
  <c r="AA49" i="34" s="1"/>
  <c r="Z50" i="34"/>
  <c r="AA50" i="34" s="1"/>
  <c r="Z51" i="34"/>
  <c r="AA51" i="34" s="1"/>
  <c r="Z52" i="34"/>
  <c r="AA52" i="34" s="1"/>
  <c r="Z53" i="34"/>
  <c r="AA53" i="34" s="1"/>
  <c r="Z54" i="34"/>
  <c r="AA54" i="34" s="1"/>
  <c r="Z55" i="34"/>
  <c r="AA55" i="34" s="1"/>
  <c r="Z56" i="34"/>
  <c r="AA56" i="34" s="1"/>
  <c r="Z57" i="34"/>
  <c r="AA57" i="34" s="1"/>
  <c r="Z58" i="34"/>
  <c r="AA58" i="34" s="1"/>
  <c r="Z59" i="34"/>
  <c r="AA59" i="34" s="1"/>
  <c r="Z60" i="34"/>
  <c r="AA60" i="34" s="1"/>
  <c r="Z61" i="34"/>
  <c r="AA61" i="34" s="1"/>
  <c r="Z62" i="34"/>
  <c r="AA62" i="34" s="1"/>
  <c r="Z63" i="34"/>
  <c r="AA63" i="34" s="1"/>
  <c r="Z64" i="34"/>
  <c r="AA64" i="34" s="1"/>
  <c r="Z65" i="34"/>
  <c r="AA65" i="34" s="1"/>
  <c r="Z66" i="34"/>
  <c r="AA66" i="34" s="1"/>
  <c r="Z67" i="34"/>
  <c r="AA67" i="34" s="1"/>
  <c r="Z68" i="34"/>
  <c r="AA68" i="34" s="1"/>
  <c r="Z69" i="34"/>
  <c r="AA69" i="34" s="1"/>
  <c r="Z70" i="34"/>
  <c r="AA70" i="34" s="1"/>
  <c r="Z71" i="34"/>
  <c r="AA71" i="34" s="1"/>
  <c r="Z72" i="34"/>
  <c r="AA72" i="34" s="1"/>
  <c r="Z73" i="34"/>
  <c r="AA73" i="34" s="1"/>
  <c r="Z74" i="34"/>
  <c r="AA74" i="34" s="1"/>
  <c r="Z75" i="34"/>
  <c r="AA75" i="34" s="1"/>
  <c r="Z76" i="34"/>
  <c r="AA76" i="34" s="1"/>
  <c r="Z77" i="34"/>
  <c r="AA77" i="34" s="1"/>
  <c r="Z78" i="34"/>
  <c r="AA78" i="34" s="1"/>
  <c r="Z79" i="34"/>
  <c r="AA79" i="34" s="1"/>
  <c r="Z80" i="34"/>
  <c r="AA80" i="34" s="1"/>
  <c r="Z81" i="34"/>
  <c r="AA81" i="34" s="1"/>
  <c r="Z82" i="34"/>
  <c r="AA82" i="34" s="1"/>
  <c r="Z83" i="34"/>
  <c r="AA83" i="34" s="1"/>
  <c r="Z84" i="34"/>
  <c r="AA84" i="34" s="1"/>
  <c r="AB44" i="34"/>
  <c r="AC44" i="34" s="1"/>
  <c r="AB45" i="34"/>
  <c r="AC45" i="34" s="1"/>
  <c r="AB46" i="34"/>
  <c r="AC46" i="34" s="1"/>
  <c r="AB47" i="34"/>
  <c r="AC47" i="34" s="1"/>
  <c r="AB48" i="34"/>
  <c r="AC48" i="34" s="1"/>
  <c r="AB49" i="34"/>
  <c r="AC49" i="34" s="1"/>
  <c r="AB50" i="34"/>
  <c r="AC50" i="34" s="1"/>
  <c r="AB51" i="34"/>
  <c r="AC51" i="34" s="1"/>
  <c r="AB52" i="34"/>
  <c r="AC52" i="34" s="1"/>
  <c r="AB53" i="34"/>
  <c r="AC53" i="34" s="1"/>
  <c r="AB54" i="34"/>
  <c r="AC54" i="34" s="1"/>
  <c r="AB55" i="34"/>
  <c r="AC55" i="34" s="1"/>
  <c r="AB56" i="34"/>
  <c r="AC56" i="34" s="1"/>
  <c r="AB57" i="34"/>
  <c r="AC57" i="34" s="1"/>
  <c r="AB58" i="34"/>
  <c r="AC58" i="34" s="1"/>
  <c r="AB59" i="34"/>
  <c r="AC59" i="34" s="1"/>
  <c r="AB60" i="34"/>
  <c r="AC60" i="34" s="1"/>
  <c r="AB61" i="34"/>
  <c r="AC61" i="34" s="1"/>
  <c r="AB62" i="34"/>
  <c r="AC62" i="34" s="1"/>
  <c r="AB63" i="34"/>
  <c r="AC63" i="34" s="1"/>
  <c r="AB64" i="34"/>
  <c r="AC64" i="34" s="1"/>
  <c r="AB65" i="34"/>
  <c r="AC65" i="34" s="1"/>
  <c r="AB66" i="34"/>
  <c r="AC66" i="34" s="1"/>
  <c r="AB67" i="34"/>
  <c r="AC67" i="34" s="1"/>
  <c r="AB68" i="34"/>
  <c r="AC68" i="34" s="1"/>
  <c r="AB69" i="34"/>
  <c r="AC69" i="34" s="1"/>
  <c r="AB70" i="34"/>
  <c r="AC70" i="34" s="1"/>
  <c r="AB71" i="34"/>
  <c r="AC71" i="34" s="1"/>
  <c r="AB72" i="34"/>
  <c r="AC72" i="34" s="1"/>
  <c r="AB73" i="34"/>
  <c r="AC73" i="34" s="1"/>
  <c r="AB74" i="34"/>
  <c r="AC74" i="34" s="1"/>
  <c r="AB75" i="34"/>
  <c r="AC75" i="34" s="1"/>
  <c r="AB76" i="34"/>
  <c r="AC76" i="34" s="1"/>
  <c r="AB77" i="34"/>
  <c r="AC77" i="34" s="1"/>
  <c r="AB78" i="34"/>
  <c r="AC78" i="34" s="1"/>
  <c r="AB79" i="34"/>
  <c r="AC79" i="34" s="1"/>
  <c r="AB80" i="34"/>
  <c r="AC80" i="34" s="1"/>
  <c r="AB81" i="34"/>
  <c r="AC81" i="34" s="1"/>
  <c r="AB82" i="34"/>
  <c r="AC82" i="34" s="1"/>
  <c r="AB83" i="34"/>
  <c r="AC83" i="34" s="1"/>
  <c r="AB84" i="34"/>
  <c r="AC84" i="34" s="1"/>
  <c r="AD44" i="34"/>
  <c r="AE44" i="34" s="1"/>
  <c r="AD45" i="34"/>
  <c r="AE45" i="34" s="1"/>
  <c r="AD46" i="34"/>
  <c r="AE46" i="34" s="1"/>
  <c r="AD47" i="34"/>
  <c r="AE47" i="34" s="1"/>
  <c r="AD48" i="34"/>
  <c r="AE48" i="34" s="1"/>
  <c r="AD49" i="34"/>
  <c r="AE49" i="34" s="1"/>
  <c r="AD50" i="34"/>
  <c r="AE50" i="34" s="1"/>
  <c r="AD51" i="34"/>
  <c r="AE51" i="34" s="1"/>
  <c r="AD52" i="34"/>
  <c r="AE52" i="34" s="1"/>
  <c r="AD53" i="34"/>
  <c r="AE53" i="34" s="1"/>
  <c r="AD54" i="34"/>
  <c r="AE54" i="34" s="1"/>
  <c r="AD55" i="34"/>
  <c r="AE55" i="34" s="1"/>
  <c r="AD56" i="34"/>
  <c r="AE56" i="34" s="1"/>
  <c r="AD57" i="34"/>
  <c r="AE57" i="34" s="1"/>
  <c r="AD58" i="34"/>
  <c r="AE58" i="34" s="1"/>
  <c r="AD59" i="34"/>
  <c r="AE59" i="34" s="1"/>
  <c r="AD60" i="34"/>
  <c r="AE60" i="34" s="1"/>
  <c r="AD61" i="34"/>
  <c r="AE61" i="34" s="1"/>
  <c r="AD62" i="34"/>
  <c r="AE62" i="34" s="1"/>
  <c r="AD63" i="34"/>
  <c r="AE63" i="34" s="1"/>
  <c r="AD64" i="34"/>
  <c r="AE64" i="34" s="1"/>
  <c r="AD65" i="34"/>
  <c r="AE65" i="34" s="1"/>
  <c r="AD66" i="34"/>
  <c r="AE66" i="34" s="1"/>
  <c r="AD67" i="34"/>
  <c r="AE67" i="34" s="1"/>
  <c r="AD68" i="34"/>
  <c r="AE68" i="34" s="1"/>
  <c r="AD69" i="34"/>
  <c r="AE69" i="34" s="1"/>
  <c r="AD70" i="34"/>
  <c r="AE70" i="34" s="1"/>
  <c r="AD71" i="34"/>
  <c r="AE71" i="34" s="1"/>
  <c r="AD72" i="34"/>
  <c r="AE72" i="34" s="1"/>
  <c r="AD73" i="34"/>
  <c r="AE73" i="34" s="1"/>
  <c r="AD74" i="34"/>
  <c r="AE74" i="34" s="1"/>
  <c r="AD75" i="34"/>
  <c r="AE75" i="34" s="1"/>
  <c r="AD76" i="34"/>
  <c r="AE76" i="34" s="1"/>
  <c r="AD77" i="34"/>
  <c r="AE77" i="34" s="1"/>
  <c r="AD78" i="34"/>
  <c r="AE78" i="34" s="1"/>
  <c r="AD79" i="34"/>
  <c r="AE79" i="34" s="1"/>
  <c r="AD80" i="34"/>
  <c r="AE80" i="34" s="1"/>
  <c r="AD81" i="34"/>
  <c r="AE81" i="34" s="1"/>
  <c r="AD82" i="34"/>
  <c r="AE82" i="34" s="1"/>
  <c r="AD83" i="34"/>
  <c r="AE83" i="34" s="1"/>
  <c r="AD84" i="34"/>
  <c r="AE84" i="34" s="1"/>
  <c r="AF44" i="34"/>
  <c r="AG44" i="34" s="1"/>
  <c r="AF45" i="34"/>
  <c r="AG45" i="34" s="1"/>
  <c r="AF46" i="34"/>
  <c r="AG46" i="34" s="1"/>
  <c r="AF47" i="34"/>
  <c r="AG47" i="34" s="1"/>
  <c r="AF48" i="34"/>
  <c r="AF49" i="34"/>
  <c r="AG49" i="34" s="1"/>
  <c r="AF50" i="34"/>
  <c r="AG50" i="34" s="1"/>
  <c r="AF51" i="34"/>
  <c r="AG51" i="34" s="1"/>
  <c r="AF52" i="34"/>
  <c r="AG52" i="34" s="1"/>
  <c r="AF53" i="34"/>
  <c r="AG53" i="34" s="1"/>
  <c r="AF54" i="34"/>
  <c r="AG54" i="34" s="1"/>
  <c r="AF55" i="34"/>
  <c r="AG55" i="34" s="1"/>
  <c r="AF56" i="34"/>
  <c r="AG56" i="34" s="1"/>
  <c r="AF57" i="34"/>
  <c r="AG57" i="34" s="1"/>
  <c r="AF58" i="34"/>
  <c r="AG58" i="34" s="1"/>
  <c r="AF59" i="34"/>
  <c r="AG59" i="34" s="1"/>
  <c r="AF60" i="34"/>
  <c r="AG60" i="34" s="1"/>
  <c r="AF61" i="34"/>
  <c r="AG61" i="34" s="1"/>
  <c r="AF62" i="34"/>
  <c r="AG62" i="34" s="1"/>
  <c r="AF63" i="34"/>
  <c r="AG63" i="34" s="1"/>
  <c r="AF64" i="34"/>
  <c r="AG64" i="34" s="1"/>
  <c r="AF65" i="34"/>
  <c r="AG65" i="34" s="1"/>
  <c r="AF66" i="34"/>
  <c r="AG66" i="34" s="1"/>
  <c r="AF67" i="34"/>
  <c r="AG67" i="34" s="1"/>
  <c r="AF68" i="34"/>
  <c r="AG68" i="34" s="1"/>
  <c r="AF69" i="34"/>
  <c r="AG69" i="34" s="1"/>
  <c r="AF70" i="34"/>
  <c r="AG70" i="34" s="1"/>
  <c r="AF71" i="34"/>
  <c r="AG71" i="34" s="1"/>
  <c r="AF72" i="34"/>
  <c r="AF73" i="34"/>
  <c r="AG73" i="34" s="1"/>
  <c r="AF74" i="34"/>
  <c r="AG74" i="34" s="1"/>
  <c r="AF75" i="34"/>
  <c r="AG75" i="34" s="1"/>
  <c r="AF76" i="34"/>
  <c r="AG76" i="34" s="1"/>
  <c r="AF77" i="34"/>
  <c r="AG77" i="34" s="1"/>
  <c r="AF78" i="34"/>
  <c r="AG78" i="34" s="1"/>
  <c r="AF79" i="34"/>
  <c r="AG79" i="34" s="1"/>
  <c r="AF80" i="34"/>
  <c r="AG80" i="34" s="1"/>
  <c r="AF81" i="34"/>
  <c r="AG81" i="34" s="1"/>
  <c r="AF82" i="34"/>
  <c r="AG82" i="34" s="1"/>
  <c r="AF83" i="34"/>
  <c r="AG83" i="34" s="1"/>
  <c r="AF84" i="34"/>
  <c r="AG84" i="34" s="1"/>
  <c r="AH44" i="34"/>
  <c r="AI44" i="34" s="1"/>
  <c r="AH45" i="34"/>
  <c r="AI45" i="34" s="1"/>
  <c r="AH46" i="34"/>
  <c r="AI46" i="34" s="1"/>
  <c r="AH47" i="34"/>
  <c r="AI47" i="34" s="1"/>
  <c r="AH48" i="34"/>
  <c r="AI48" i="34" s="1"/>
  <c r="AH49" i="34"/>
  <c r="AI49" i="34" s="1"/>
  <c r="AH50" i="34"/>
  <c r="AI50" i="34" s="1"/>
  <c r="AH51" i="34"/>
  <c r="AI51" i="34" s="1"/>
  <c r="AH52" i="34"/>
  <c r="AH53" i="34"/>
  <c r="AI53" i="34" s="1"/>
  <c r="AH54" i="34"/>
  <c r="AI54" i="34" s="1"/>
  <c r="AH55" i="34"/>
  <c r="AI55" i="34" s="1"/>
  <c r="AH56" i="34"/>
  <c r="AI56" i="34" s="1"/>
  <c r="AH57" i="34"/>
  <c r="AI57" i="34" s="1"/>
  <c r="AH58" i="34"/>
  <c r="AI58" i="34" s="1"/>
  <c r="AH59" i="34"/>
  <c r="AI59" i="34" s="1"/>
  <c r="AH60" i="34"/>
  <c r="AI60" i="34" s="1"/>
  <c r="AH61" i="34"/>
  <c r="AI61" i="34" s="1"/>
  <c r="AH62" i="34"/>
  <c r="AI62" i="34" s="1"/>
  <c r="AH63" i="34"/>
  <c r="AI63" i="34" s="1"/>
  <c r="AH64" i="34"/>
  <c r="AI64" i="34" s="1"/>
  <c r="AH65" i="34"/>
  <c r="AI65" i="34" s="1"/>
  <c r="AH66" i="34"/>
  <c r="AI66" i="34" s="1"/>
  <c r="AH67" i="34"/>
  <c r="AI67" i="34" s="1"/>
  <c r="AH68" i="34"/>
  <c r="AI68" i="34" s="1"/>
  <c r="AH69" i="34"/>
  <c r="AI69" i="34" s="1"/>
  <c r="AH70" i="34"/>
  <c r="AI70" i="34" s="1"/>
  <c r="AH71" i="34"/>
  <c r="AI71" i="34" s="1"/>
  <c r="AH72" i="34"/>
  <c r="AI72" i="34" s="1"/>
  <c r="AH73" i="34"/>
  <c r="AI73" i="34" s="1"/>
  <c r="AH74" i="34"/>
  <c r="AI74" i="34" s="1"/>
  <c r="AH75" i="34"/>
  <c r="AI75" i="34" s="1"/>
  <c r="AH76" i="34"/>
  <c r="AI76" i="34" s="1"/>
  <c r="AH77" i="34"/>
  <c r="AI77" i="34" s="1"/>
  <c r="AH78" i="34"/>
  <c r="AI78" i="34" s="1"/>
  <c r="AH79" i="34"/>
  <c r="AI79" i="34" s="1"/>
  <c r="AH80" i="34"/>
  <c r="AI80" i="34" s="1"/>
  <c r="AH81" i="34"/>
  <c r="AI81" i="34" s="1"/>
  <c r="AH82" i="34"/>
  <c r="AI82" i="34" s="1"/>
  <c r="AH83" i="34"/>
  <c r="AI83" i="34" s="1"/>
  <c r="AH84" i="34"/>
  <c r="AJ44" i="34"/>
  <c r="AK44" i="34" s="1"/>
  <c r="AJ45" i="34"/>
  <c r="AK45" i="34" s="1"/>
  <c r="AJ46" i="34"/>
  <c r="AK46" i="34" s="1"/>
  <c r="AJ47" i="34"/>
  <c r="AK47" i="34" s="1"/>
  <c r="AJ48" i="34"/>
  <c r="AK48" i="34" s="1"/>
  <c r="AJ49" i="34"/>
  <c r="AK49" i="34" s="1"/>
  <c r="AJ50" i="34"/>
  <c r="AJ51" i="34"/>
  <c r="AK51" i="34" s="1"/>
  <c r="AJ52" i="34"/>
  <c r="AK52" i="34" s="1"/>
  <c r="AJ53" i="34"/>
  <c r="AK53" i="34" s="1"/>
  <c r="AJ54" i="34"/>
  <c r="AK54" i="34" s="1"/>
  <c r="AJ55" i="34"/>
  <c r="AK55" i="34" s="1"/>
  <c r="AJ56" i="34"/>
  <c r="AK56" i="34" s="1"/>
  <c r="AJ57" i="34"/>
  <c r="AK57" i="34" s="1"/>
  <c r="AJ58" i="34"/>
  <c r="AK58" i="34" s="1"/>
  <c r="AJ59" i="34"/>
  <c r="AK59" i="34" s="1"/>
  <c r="AJ60" i="34"/>
  <c r="AK60" i="34" s="1"/>
  <c r="AJ61" i="34"/>
  <c r="AK61" i="34" s="1"/>
  <c r="AJ62" i="34"/>
  <c r="AK62" i="34" s="1"/>
  <c r="AJ63" i="34"/>
  <c r="AK63" i="34" s="1"/>
  <c r="AJ64" i="34"/>
  <c r="AK64" i="34" s="1"/>
  <c r="AJ65" i="34"/>
  <c r="AK65" i="34" s="1"/>
  <c r="AJ66" i="34"/>
  <c r="AJ67" i="34"/>
  <c r="AK67" i="34" s="1"/>
  <c r="AJ68" i="34"/>
  <c r="AK68" i="34" s="1"/>
  <c r="AJ69" i="34"/>
  <c r="AK69" i="34" s="1"/>
  <c r="AJ70" i="34"/>
  <c r="AK70" i="34" s="1"/>
  <c r="AJ71" i="34"/>
  <c r="AK71" i="34" s="1"/>
  <c r="AJ72" i="34"/>
  <c r="AK72" i="34" s="1"/>
  <c r="AJ73" i="34"/>
  <c r="AK73" i="34" s="1"/>
  <c r="AJ74" i="34"/>
  <c r="AK74" i="34" s="1"/>
  <c r="AJ75" i="34"/>
  <c r="AK75" i="34" s="1"/>
  <c r="AJ76" i="34"/>
  <c r="AK76" i="34" s="1"/>
  <c r="AJ77" i="34"/>
  <c r="AK77" i="34" s="1"/>
  <c r="AJ78" i="34"/>
  <c r="AK78" i="34" s="1"/>
  <c r="AJ79" i="34"/>
  <c r="AK79" i="34" s="1"/>
  <c r="AJ80" i="34"/>
  <c r="AK80" i="34" s="1"/>
  <c r="AJ81" i="34"/>
  <c r="AK81" i="34" s="1"/>
  <c r="AJ82" i="34"/>
  <c r="AK82" i="34" s="1"/>
  <c r="AJ83" i="34"/>
  <c r="AK83" i="34" s="1"/>
  <c r="AJ84" i="34"/>
  <c r="AK84" i="34" s="1"/>
  <c r="AL44" i="34"/>
  <c r="AM44" i="34" s="1"/>
  <c r="AL45" i="34"/>
  <c r="AM45" i="34" s="1"/>
  <c r="AL46" i="34"/>
  <c r="AM46" i="34" s="1"/>
  <c r="AL47" i="34"/>
  <c r="AM47" i="34" s="1"/>
  <c r="AL48" i="34"/>
  <c r="AM48" i="34" s="1"/>
  <c r="AL49" i="34"/>
  <c r="AM49" i="34" s="1"/>
  <c r="AL50" i="34"/>
  <c r="AM50" i="34" s="1"/>
  <c r="AL51" i="34"/>
  <c r="AM51" i="34" s="1"/>
  <c r="AL52" i="34"/>
  <c r="AM52" i="34" s="1"/>
  <c r="AL53" i="34"/>
  <c r="AM53" i="34" s="1"/>
  <c r="AL54" i="34"/>
  <c r="AL55" i="34"/>
  <c r="AM55" i="34" s="1"/>
  <c r="AL56" i="34"/>
  <c r="AM56" i="34" s="1"/>
  <c r="AL57" i="34"/>
  <c r="AM57" i="34" s="1"/>
  <c r="AL58" i="34"/>
  <c r="AM58" i="34" s="1"/>
  <c r="AL59" i="34"/>
  <c r="AM59" i="34" s="1"/>
  <c r="AL60" i="34"/>
  <c r="AM60" i="34" s="1"/>
  <c r="AL61" i="34"/>
  <c r="AM61" i="34" s="1"/>
  <c r="AL62" i="34"/>
  <c r="AM62" i="34" s="1"/>
  <c r="AL63" i="34"/>
  <c r="AM63" i="34" s="1"/>
  <c r="AL64" i="34"/>
  <c r="AM64" i="34" s="1"/>
  <c r="AL65" i="34"/>
  <c r="AM65" i="34" s="1"/>
  <c r="AL66" i="34"/>
  <c r="AM66" i="34" s="1"/>
  <c r="AL67" i="34"/>
  <c r="AM67" i="34" s="1"/>
  <c r="AL68" i="34"/>
  <c r="AM68" i="34" s="1"/>
  <c r="AL69" i="34"/>
  <c r="AM69" i="34" s="1"/>
  <c r="AL70" i="34"/>
  <c r="AM70" i="34" s="1"/>
  <c r="AL71" i="34"/>
  <c r="AM71" i="34" s="1"/>
  <c r="AL72" i="34"/>
  <c r="AM72" i="34" s="1"/>
  <c r="AL73" i="34"/>
  <c r="AM73" i="34" s="1"/>
  <c r="AL74" i="34"/>
  <c r="AM74" i="34" s="1"/>
  <c r="AL75" i="34"/>
  <c r="AM75" i="34" s="1"/>
  <c r="AL76" i="34"/>
  <c r="AM76" i="34" s="1"/>
  <c r="AL77" i="34"/>
  <c r="AM77" i="34" s="1"/>
  <c r="AL78" i="34"/>
  <c r="AL79" i="34"/>
  <c r="AM79" i="34" s="1"/>
  <c r="AL80" i="34"/>
  <c r="AM80" i="34" s="1"/>
  <c r="AL81" i="34"/>
  <c r="AM81" i="34" s="1"/>
  <c r="AL82" i="34"/>
  <c r="AM82" i="34" s="1"/>
  <c r="AL83" i="34"/>
  <c r="AM83" i="34" s="1"/>
  <c r="AL84" i="34"/>
  <c r="AM84" i="34" s="1"/>
  <c r="AP44" i="34"/>
  <c r="AP45" i="34"/>
  <c r="AP46" i="34"/>
  <c r="AP47" i="34"/>
  <c r="AP48" i="34"/>
  <c r="AP49" i="34"/>
  <c r="AP50" i="34"/>
  <c r="AP51" i="34"/>
  <c r="AP52" i="34"/>
  <c r="AP53" i="34"/>
  <c r="AP54" i="34"/>
  <c r="AP55" i="34"/>
  <c r="AP56" i="34"/>
  <c r="AP57" i="34"/>
  <c r="AP58" i="34"/>
  <c r="AP59" i="34"/>
  <c r="AP60" i="34"/>
  <c r="AP61" i="34"/>
  <c r="AP62" i="34"/>
  <c r="AP63" i="34"/>
  <c r="AP64" i="34"/>
  <c r="AP65" i="34"/>
  <c r="AP66" i="34"/>
  <c r="AP67" i="34"/>
  <c r="AP68" i="34"/>
  <c r="AP69" i="34"/>
  <c r="AP70" i="34"/>
  <c r="AP71" i="34"/>
  <c r="AP72" i="34"/>
  <c r="AP73" i="34"/>
  <c r="AP74" i="34"/>
  <c r="AP75" i="34"/>
  <c r="AP76" i="34"/>
  <c r="AP77" i="34"/>
  <c r="AP78" i="34"/>
  <c r="AP79" i="34"/>
  <c r="AP80" i="34"/>
  <c r="AP81" i="34"/>
  <c r="AP82" i="34"/>
  <c r="AP83" i="34"/>
  <c r="AP84" i="34"/>
  <c r="P9" i="34"/>
  <c r="B9" i="34"/>
  <c r="A9" i="34" s="1"/>
  <c r="Y9" i="34"/>
  <c r="Z9" i="34"/>
  <c r="AA9" i="34" s="1"/>
  <c r="AB9" i="34"/>
  <c r="AC9" i="34" s="1"/>
  <c r="AD9" i="34"/>
  <c r="AE9" i="34" s="1"/>
  <c r="AF9" i="34"/>
  <c r="AG9" i="34" s="1"/>
  <c r="AH9" i="34"/>
  <c r="AI9" i="34" s="1"/>
  <c r="AJ9" i="34"/>
  <c r="AK9" i="34" s="1"/>
  <c r="AL9" i="34"/>
  <c r="AM9" i="34" s="1"/>
  <c r="AP9" i="34"/>
  <c r="B10" i="34"/>
  <c r="A10" i="34" s="1"/>
  <c r="Y10" i="34"/>
  <c r="Z10" i="34"/>
  <c r="AA10" i="34" s="1"/>
  <c r="AB10" i="34"/>
  <c r="AC10" i="34" s="1"/>
  <c r="AD10" i="34"/>
  <c r="AE10" i="34" s="1"/>
  <c r="AF10" i="34"/>
  <c r="AG10" i="34" s="1"/>
  <c r="AH10" i="34"/>
  <c r="AI10" i="34" s="1"/>
  <c r="AJ10" i="34"/>
  <c r="AK10" i="34" s="1"/>
  <c r="AL10" i="34"/>
  <c r="AM10" i="34" s="1"/>
  <c r="AP10" i="34"/>
  <c r="Y11" i="34"/>
  <c r="Z11" i="34"/>
  <c r="AA11" i="34" s="1"/>
  <c r="AB11" i="34"/>
  <c r="AC11" i="34" s="1"/>
  <c r="AD11" i="34"/>
  <c r="AE11" i="34" s="1"/>
  <c r="AF11" i="34"/>
  <c r="AG11" i="34" s="1"/>
  <c r="AH11" i="34"/>
  <c r="AI11" i="34" s="1"/>
  <c r="AJ11" i="34"/>
  <c r="AK11" i="34" s="1"/>
  <c r="AL11" i="34"/>
  <c r="AM11" i="34" s="1"/>
  <c r="AP11" i="34"/>
  <c r="Y12" i="34"/>
  <c r="Z12" i="34"/>
  <c r="AA12" i="34" s="1"/>
  <c r="AB12" i="34"/>
  <c r="AC12" i="34" s="1"/>
  <c r="AD12" i="34"/>
  <c r="AE12" i="34" s="1"/>
  <c r="AF12" i="34"/>
  <c r="AG12" i="34" s="1"/>
  <c r="AH12" i="34"/>
  <c r="AI12" i="34" s="1"/>
  <c r="AJ12" i="34"/>
  <c r="AK12" i="34" s="1"/>
  <c r="AL12" i="34"/>
  <c r="AM12" i="34" s="1"/>
  <c r="AP12" i="34"/>
  <c r="Y13" i="34"/>
  <c r="Z13" i="34"/>
  <c r="AA13" i="34" s="1"/>
  <c r="AB13" i="34"/>
  <c r="AC13" i="34" s="1"/>
  <c r="AD13" i="34"/>
  <c r="AE13" i="34" s="1"/>
  <c r="AF13" i="34"/>
  <c r="AG13" i="34" s="1"/>
  <c r="AH13" i="34"/>
  <c r="AI13" i="34" s="1"/>
  <c r="AJ13" i="34"/>
  <c r="AK13" i="34" s="1"/>
  <c r="AL13" i="34"/>
  <c r="AM13" i="34" s="1"/>
  <c r="AP13" i="34"/>
  <c r="Y14" i="34"/>
  <c r="Z14" i="34"/>
  <c r="AA14" i="34" s="1"/>
  <c r="AB14" i="34"/>
  <c r="AC14" i="34" s="1"/>
  <c r="AD14" i="34"/>
  <c r="AE14" i="34" s="1"/>
  <c r="AF14" i="34"/>
  <c r="AG14" i="34" s="1"/>
  <c r="AH14" i="34"/>
  <c r="AI14" i="34" s="1"/>
  <c r="AJ14" i="34"/>
  <c r="AK14" i="34" s="1"/>
  <c r="AL14" i="34"/>
  <c r="AM14" i="34" s="1"/>
  <c r="AP14" i="34"/>
  <c r="Y15" i="34"/>
  <c r="Z15" i="34"/>
  <c r="AA15" i="34" s="1"/>
  <c r="AB15" i="34"/>
  <c r="AC15" i="34" s="1"/>
  <c r="AD15" i="34"/>
  <c r="AE15" i="34" s="1"/>
  <c r="AF15" i="34"/>
  <c r="AG15" i="34" s="1"/>
  <c r="AH15" i="34"/>
  <c r="AI15" i="34" s="1"/>
  <c r="AJ15" i="34"/>
  <c r="AK15" i="34" s="1"/>
  <c r="AL15" i="34"/>
  <c r="AM15" i="34" s="1"/>
  <c r="AP15" i="34"/>
  <c r="Y16" i="34"/>
  <c r="Y17" i="34"/>
  <c r="Y18" i="34"/>
  <c r="Y19" i="34"/>
  <c r="Y20" i="34"/>
  <c r="Y21" i="34"/>
  <c r="Y22" i="34"/>
  <c r="Y23" i="34"/>
  <c r="Y24" i="34"/>
  <c r="Y25" i="34"/>
  <c r="Y26" i="34"/>
  <c r="Y27" i="34"/>
  <c r="Y28" i="34"/>
  <c r="Y29" i="34"/>
  <c r="Y30" i="34"/>
  <c r="Y31" i="34"/>
  <c r="Y32" i="34"/>
  <c r="Y33" i="34"/>
  <c r="Y34" i="34"/>
  <c r="Y35" i="34"/>
  <c r="Y36" i="34"/>
  <c r="Y37" i="34"/>
  <c r="Y38" i="34"/>
  <c r="Y39" i="34"/>
  <c r="Y40" i="34"/>
  <c r="Y41" i="34"/>
  <c r="Y42" i="34"/>
  <c r="Y43" i="34"/>
  <c r="Z16" i="34"/>
  <c r="AA16" i="34" s="1"/>
  <c r="Z17" i="34"/>
  <c r="AA17" i="34" s="1"/>
  <c r="Z18" i="34"/>
  <c r="AA18" i="34" s="1"/>
  <c r="Z19" i="34"/>
  <c r="AA19" i="34" s="1"/>
  <c r="Z20" i="34"/>
  <c r="AA20" i="34" s="1"/>
  <c r="Z21" i="34"/>
  <c r="AA21" i="34" s="1"/>
  <c r="Z22" i="34"/>
  <c r="AA22" i="34" s="1"/>
  <c r="Z23" i="34"/>
  <c r="AA23" i="34" s="1"/>
  <c r="Z24" i="34"/>
  <c r="AA24" i="34" s="1"/>
  <c r="Z25" i="34"/>
  <c r="AA25" i="34" s="1"/>
  <c r="Z26" i="34"/>
  <c r="AA26" i="34" s="1"/>
  <c r="Z27" i="34"/>
  <c r="AA27" i="34" s="1"/>
  <c r="Z28" i="34"/>
  <c r="AA28" i="34" s="1"/>
  <c r="Z29" i="34"/>
  <c r="AA29" i="34" s="1"/>
  <c r="Z30" i="34"/>
  <c r="AA30" i="34" s="1"/>
  <c r="Z31" i="34"/>
  <c r="AA31" i="34" s="1"/>
  <c r="Z32" i="34"/>
  <c r="AA32" i="34" s="1"/>
  <c r="Z33" i="34"/>
  <c r="AA33" i="34" s="1"/>
  <c r="Z34" i="34"/>
  <c r="AA34" i="34" s="1"/>
  <c r="Z35" i="34"/>
  <c r="AA35" i="34" s="1"/>
  <c r="Z36" i="34"/>
  <c r="AA36" i="34" s="1"/>
  <c r="Z37" i="34"/>
  <c r="AA37" i="34" s="1"/>
  <c r="Z38" i="34"/>
  <c r="AA38" i="34" s="1"/>
  <c r="Z39" i="34"/>
  <c r="AA39" i="34" s="1"/>
  <c r="Z40" i="34"/>
  <c r="AA40" i="34" s="1"/>
  <c r="Z41" i="34"/>
  <c r="AA41" i="34" s="1"/>
  <c r="Z42" i="34"/>
  <c r="AA42" i="34" s="1"/>
  <c r="Z43" i="34"/>
  <c r="AA43" i="34" s="1"/>
  <c r="AB16" i="34"/>
  <c r="AC16" i="34" s="1"/>
  <c r="AB17" i="34"/>
  <c r="AC17" i="34" s="1"/>
  <c r="AB18" i="34"/>
  <c r="AC18" i="34" s="1"/>
  <c r="AB19" i="34"/>
  <c r="AC19" i="34" s="1"/>
  <c r="AB20" i="34"/>
  <c r="AB21" i="34"/>
  <c r="AC21" i="34" s="1"/>
  <c r="AB22" i="34"/>
  <c r="AC22" i="34" s="1"/>
  <c r="AB23" i="34"/>
  <c r="AC23" i="34" s="1"/>
  <c r="AB24" i="34"/>
  <c r="AC24" i="34" s="1"/>
  <c r="AB25" i="34"/>
  <c r="AC25" i="34" s="1"/>
  <c r="AB26" i="34"/>
  <c r="AC26" i="34" s="1"/>
  <c r="AB27" i="34"/>
  <c r="AC27" i="34" s="1"/>
  <c r="AB28" i="34"/>
  <c r="AC28" i="34" s="1"/>
  <c r="AB29" i="34"/>
  <c r="AC29" i="34" s="1"/>
  <c r="AB30" i="34"/>
  <c r="AC30" i="34" s="1"/>
  <c r="AB31" i="34"/>
  <c r="AC31" i="34" s="1"/>
  <c r="AB32" i="34"/>
  <c r="AC32" i="34" s="1"/>
  <c r="AB33" i="34"/>
  <c r="AC33" i="34" s="1"/>
  <c r="AB34" i="34"/>
  <c r="AC34" i="34" s="1"/>
  <c r="AB35" i="34"/>
  <c r="AC35" i="34" s="1"/>
  <c r="AB36" i="34"/>
  <c r="AC36" i="34" s="1"/>
  <c r="AB37" i="34"/>
  <c r="AC37" i="34" s="1"/>
  <c r="AB38" i="34"/>
  <c r="AC38" i="34" s="1"/>
  <c r="AB39" i="34"/>
  <c r="AC39" i="34" s="1"/>
  <c r="AB40" i="34"/>
  <c r="AC40" i="34" s="1"/>
  <c r="AB41" i="34"/>
  <c r="AC41" i="34" s="1"/>
  <c r="AB42" i="34"/>
  <c r="AC42" i="34" s="1"/>
  <c r="AB43" i="34"/>
  <c r="AC43" i="34" s="1"/>
  <c r="AC20" i="34"/>
  <c r="AD16" i="34"/>
  <c r="AE16" i="34" s="1"/>
  <c r="AD17" i="34"/>
  <c r="AE17" i="34" s="1"/>
  <c r="AD18" i="34"/>
  <c r="AE18" i="34" s="1"/>
  <c r="AD19" i="34"/>
  <c r="AE19" i="34" s="1"/>
  <c r="AD20" i="34"/>
  <c r="AE20" i="34" s="1"/>
  <c r="AD21" i="34"/>
  <c r="AE21" i="34" s="1"/>
  <c r="AD22" i="34"/>
  <c r="AE22" i="34" s="1"/>
  <c r="AD23" i="34"/>
  <c r="AE23" i="34" s="1"/>
  <c r="AD24" i="34"/>
  <c r="AE24" i="34" s="1"/>
  <c r="AD25" i="34"/>
  <c r="AE25" i="34" s="1"/>
  <c r="AD26" i="34"/>
  <c r="AE26" i="34" s="1"/>
  <c r="AD27" i="34"/>
  <c r="AE27" i="34" s="1"/>
  <c r="AD28" i="34"/>
  <c r="AE28" i="34" s="1"/>
  <c r="AD29" i="34"/>
  <c r="AE29" i="34" s="1"/>
  <c r="AD30" i="34"/>
  <c r="AE30" i="34" s="1"/>
  <c r="AD31" i="34"/>
  <c r="AE31" i="34" s="1"/>
  <c r="AD32" i="34"/>
  <c r="AE32" i="34" s="1"/>
  <c r="AD33" i="34"/>
  <c r="AE33" i="34" s="1"/>
  <c r="AD34" i="34"/>
  <c r="AE34" i="34" s="1"/>
  <c r="AD35" i="34"/>
  <c r="AE35" i="34" s="1"/>
  <c r="AD36" i="34"/>
  <c r="AE36" i="34" s="1"/>
  <c r="AD37" i="34"/>
  <c r="AE37" i="34" s="1"/>
  <c r="AD38" i="34"/>
  <c r="AE38" i="34" s="1"/>
  <c r="AD39" i="34"/>
  <c r="AE39" i="34" s="1"/>
  <c r="AD40" i="34"/>
  <c r="AE40" i="34" s="1"/>
  <c r="AD41" i="34"/>
  <c r="AE41" i="34" s="1"/>
  <c r="AD42" i="34"/>
  <c r="AE42" i="34" s="1"/>
  <c r="AD43" i="34"/>
  <c r="AE43" i="34" s="1"/>
  <c r="AF16" i="34"/>
  <c r="AG16" i="34" s="1"/>
  <c r="AF17" i="34"/>
  <c r="AG17" i="34" s="1"/>
  <c r="AF18" i="34"/>
  <c r="AG18" i="34" s="1"/>
  <c r="AF19" i="34"/>
  <c r="AG19" i="34" s="1"/>
  <c r="AF20" i="34"/>
  <c r="AG20" i="34" s="1"/>
  <c r="AF21" i="34"/>
  <c r="AF22" i="34"/>
  <c r="AG22" i="34" s="1"/>
  <c r="AF23" i="34"/>
  <c r="AG23" i="34" s="1"/>
  <c r="AF24" i="34"/>
  <c r="AG24" i="34" s="1"/>
  <c r="AF25" i="34"/>
  <c r="AG25" i="34" s="1"/>
  <c r="AF26" i="34"/>
  <c r="AG26" i="34" s="1"/>
  <c r="AF27" i="34"/>
  <c r="AG27" i="34" s="1"/>
  <c r="AF28" i="34"/>
  <c r="AG28" i="34" s="1"/>
  <c r="AF29" i="34"/>
  <c r="AG29" i="34" s="1"/>
  <c r="AF30" i="34"/>
  <c r="AG30" i="34" s="1"/>
  <c r="AF31" i="34"/>
  <c r="AG31" i="34" s="1"/>
  <c r="AF32" i="34"/>
  <c r="AG32" i="34" s="1"/>
  <c r="AF33" i="34"/>
  <c r="AG33" i="34" s="1"/>
  <c r="AF34" i="34"/>
  <c r="AG34" i="34" s="1"/>
  <c r="AF35" i="34"/>
  <c r="AG35" i="34" s="1"/>
  <c r="AF36" i="34"/>
  <c r="AG36" i="34" s="1"/>
  <c r="AF37" i="34"/>
  <c r="AG37" i="34" s="1"/>
  <c r="AF38" i="34"/>
  <c r="AG38" i="34" s="1"/>
  <c r="AF39" i="34"/>
  <c r="AG39" i="34" s="1"/>
  <c r="AF40" i="34"/>
  <c r="AG40" i="34" s="1"/>
  <c r="AF41" i="34"/>
  <c r="AG41" i="34" s="1"/>
  <c r="AF42" i="34"/>
  <c r="AG42" i="34" s="1"/>
  <c r="AF43" i="34"/>
  <c r="AG43" i="34" s="1"/>
  <c r="AH16" i="34"/>
  <c r="AI16" i="34" s="1"/>
  <c r="AH17" i="34"/>
  <c r="AI17" i="34" s="1"/>
  <c r="AH18" i="34"/>
  <c r="AI18" i="34" s="1"/>
  <c r="AH19" i="34"/>
  <c r="AI19" i="34" s="1"/>
  <c r="AH20" i="34"/>
  <c r="AI20" i="34" s="1"/>
  <c r="AH21" i="34"/>
  <c r="AI21" i="34" s="1"/>
  <c r="AH22" i="34"/>
  <c r="AI22" i="34" s="1"/>
  <c r="AH23" i="34"/>
  <c r="AI23" i="34" s="1"/>
  <c r="AH24" i="34"/>
  <c r="AI24" i="34" s="1"/>
  <c r="AH25" i="34"/>
  <c r="AI25" i="34" s="1"/>
  <c r="AH26" i="34"/>
  <c r="AI26" i="34" s="1"/>
  <c r="AH27" i="34"/>
  <c r="AI27" i="34" s="1"/>
  <c r="AH28" i="34"/>
  <c r="AI28" i="34" s="1"/>
  <c r="AH29" i="34"/>
  <c r="AI29" i="34" s="1"/>
  <c r="AH30" i="34"/>
  <c r="AI30" i="34" s="1"/>
  <c r="AH31" i="34"/>
  <c r="AI31" i="34" s="1"/>
  <c r="AH32" i="34"/>
  <c r="AI32" i="34" s="1"/>
  <c r="AH33" i="34"/>
  <c r="AI33" i="34" s="1"/>
  <c r="AH34" i="34"/>
  <c r="AI34" i="34" s="1"/>
  <c r="AH35" i="34"/>
  <c r="AI35" i="34" s="1"/>
  <c r="AH36" i="34"/>
  <c r="AI36" i="34" s="1"/>
  <c r="AH37" i="34"/>
  <c r="AI37" i="34" s="1"/>
  <c r="AH38" i="34"/>
  <c r="AI38" i="34" s="1"/>
  <c r="AH39" i="34"/>
  <c r="AI39" i="34" s="1"/>
  <c r="AH40" i="34"/>
  <c r="AI40" i="34" s="1"/>
  <c r="AH41" i="34"/>
  <c r="AI41" i="34" s="1"/>
  <c r="AH42" i="34"/>
  <c r="AI42" i="34" s="1"/>
  <c r="AH43" i="34"/>
  <c r="AI43" i="34" s="1"/>
  <c r="AJ16" i="34"/>
  <c r="AK16" i="34" s="1"/>
  <c r="AJ17" i="34"/>
  <c r="AK17" i="34" s="1"/>
  <c r="AJ18" i="34"/>
  <c r="AK18" i="34" s="1"/>
  <c r="AJ19" i="34"/>
  <c r="AK19" i="34" s="1"/>
  <c r="AJ20" i="34"/>
  <c r="AK20" i="34" s="1"/>
  <c r="AJ21" i="34"/>
  <c r="AK21" i="34" s="1"/>
  <c r="AJ22" i="34"/>
  <c r="AK22" i="34" s="1"/>
  <c r="AJ23" i="34"/>
  <c r="AK23" i="34" s="1"/>
  <c r="AJ24" i="34"/>
  <c r="AK24" i="34" s="1"/>
  <c r="AJ25" i="34"/>
  <c r="AK25" i="34" s="1"/>
  <c r="AJ26" i="34"/>
  <c r="AK26" i="34" s="1"/>
  <c r="AJ27" i="34"/>
  <c r="AK27" i="34" s="1"/>
  <c r="AJ28" i="34"/>
  <c r="AK28" i="34" s="1"/>
  <c r="AJ29" i="34"/>
  <c r="AK29" i="34" s="1"/>
  <c r="AJ30" i="34"/>
  <c r="AK30" i="34" s="1"/>
  <c r="AJ31" i="34"/>
  <c r="AK31" i="34" s="1"/>
  <c r="AJ32" i="34"/>
  <c r="AK32" i="34" s="1"/>
  <c r="AJ33" i="34"/>
  <c r="AK33" i="34" s="1"/>
  <c r="AJ34" i="34"/>
  <c r="AK34" i="34" s="1"/>
  <c r="AJ35" i="34"/>
  <c r="AK35" i="34" s="1"/>
  <c r="AJ36" i="34"/>
  <c r="AK36" i="34" s="1"/>
  <c r="AJ37" i="34"/>
  <c r="AK37" i="34" s="1"/>
  <c r="AJ38" i="34"/>
  <c r="AK38" i="34" s="1"/>
  <c r="AJ39" i="34"/>
  <c r="AK39" i="34" s="1"/>
  <c r="AJ40" i="34"/>
  <c r="AK40" i="34" s="1"/>
  <c r="AJ41" i="34"/>
  <c r="AJ42" i="34"/>
  <c r="AK42" i="34" s="1"/>
  <c r="AJ43" i="34"/>
  <c r="AK43" i="34" s="1"/>
  <c r="AL16" i="34"/>
  <c r="AM16" i="34" s="1"/>
  <c r="AL17" i="34"/>
  <c r="AM17" i="34" s="1"/>
  <c r="AL18" i="34"/>
  <c r="AM18" i="34" s="1"/>
  <c r="AL19" i="34"/>
  <c r="AM19" i="34" s="1"/>
  <c r="AL20" i="34"/>
  <c r="AM20" i="34" s="1"/>
  <c r="AL21" i="34"/>
  <c r="AM21" i="34" s="1"/>
  <c r="AL22" i="34"/>
  <c r="AM22" i="34" s="1"/>
  <c r="AL23" i="34"/>
  <c r="AL24" i="34"/>
  <c r="AM24" i="34" s="1"/>
  <c r="AL25" i="34"/>
  <c r="AM25" i="34" s="1"/>
  <c r="AL26" i="34"/>
  <c r="AM26" i="34" s="1"/>
  <c r="AL27" i="34"/>
  <c r="AM27" i="34" s="1"/>
  <c r="AL28" i="34"/>
  <c r="AM28" i="34" s="1"/>
  <c r="AL29" i="34"/>
  <c r="AM29" i="34" s="1"/>
  <c r="AL30" i="34"/>
  <c r="AL31" i="34"/>
  <c r="AM31" i="34" s="1"/>
  <c r="AL32" i="34"/>
  <c r="AM32" i="34" s="1"/>
  <c r="AL33" i="34"/>
  <c r="AL34" i="34"/>
  <c r="AM34" i="34" s="1"/>
  <c r="AL35" i="34"/>
  <c r="AM35" i="34" s="1"/>
  <c r="AL36" i="34"/>
  <c r="AL37" i="34"/>
  <c r="AM37" i="34" s="1"/>
  <c r="AL38" i="34"/>
  <c r="AM38" i="34" s="1"/>
  <c r="AL39" i="34"/>
  <c r="AL40" i="34"/>
  <c r="AM40" i="34" s="1"/>
  <c r="AL41" i="34"/>
  <c r="AM41" i="34" s="1"/>
  <c r="AL42" i="34"/>
  <c r="AM42" i="34" s="1"/>
  <c r="AL43" i="34"/>
  <c r="AM43" i="34" s="1"/>
  <c r="AP16" i="34"/>
  <c r="AP17" i="34"/>
  <c r="AP18" i="34"/>
  <c r="AP19" i="34"/>
  <c r="AP20" i="34"/>
  <c r="AP21" i="34"/>
  <c r="AP22" i="34"/>
  <c r="AP23" i="34"/>
  <c r="AP24" i="34"/>
  <c r="AP25" i="34"/>
  <c r="AP26" i="34"/>
  <c r="AP27" i="34"/>
  <c r="AP28" i="34"/>
  <c r="AP29" i="34"/>
  <c r="AP30" i="34"/>
  <c r="AP31" i="34"/>
  <c r="AP32" i="34"/>
  <c r="AP33" i="34"/>
  <c r="AP34" i="34"/>
  <c r="AP35" i="34"/>
  <c r="AP36" i="34"/>
  <c r="AP37" i="34"/>
  <c r="AP38" i="34"/>
  <c r="AP39" i="34"/>
  <c r="AP40" i="34"/>
  <c r="AP41" i="34"/>
  <c r="AP42" i="34"/>
  <c r="AP43" i="34"/>
  <c r="AN119" i="34" l="1"/>
  <c r="AN118" i="34"/>
  <c r="AM119" i="34"/>
  <c r="A14" i="34"/>
  <c r="A343" i="34"/>
  <c r="A265" i="34"/>
  <c r="A327" i="34"/>
  <c r="A374" i="34"/>
  <c r="AN265" i="34"/>
  <c r="AM265" i="34"/>
  <c r="A369" i="34"/>
  <c r="A363" i="34"/>
  <c r="A332" i="34"/>
  <c r="A357" i="34"/>
  <c r="A12" i="34"/>
  <c r="A11" i="34"/>
  <c r="A361" i="34"/>
  <c r="A284" i="34"/>
  <c r="A264" i="34"/>
  <c r="A219" i="34"/>
  <c r="A212" i="34"/>
  <c r="A175" i="34"/>
  <c r="A168" i="34"/>
  <c r="A148" i="34"/>
  <c r="A140" i="34"/>
  <c r="A77" i="34"/>
  <c r="A57" i="34"/>
  <c r="A365" i="34"/>
  <c r="A321" i="34"/>
  <c r="A308" i="34"/>
  <c r="A359" i="34"/>
  <c r="A337" i="34"/>
  <c r="A320" i="34"/>
  <c r="A301" i="34"/>
  <c r="A231" i="34"/>
  <c r="A211" i="34"/>
  <c r="A191" i="34"/>
  <c r="A155" i="34"/>
  <c r="A147" i="34"/>
  <c r="A139" i="34"/>
  <c r="A132" i="34"/>
  <c r="A117" i="34"/>
  <c r="A110" i="34"/>
  <c r="A89" i="34"/>
  <c r="A70" i="34"/>
  <c r="A50" i="34"/>
  <c r="A42" i="34"/>
  <c r="A29" i="34"/>
  <c r="A352" i="34"/>
  <c r="A342" i="34"/>
  <c r="A336" i="34"/>
  <c r="A331" i="34"/>
  <c r="A326" i="34"/>
  <c r="A307" i="34"/>
  <c r="A256" i="34"/>
  <c r="A243" i="34"/>
  <c r="A223" i="34"/>
  <c r="A160" i="34"/>
  <c r="A131" i="34"/>
  <c r="A124" i="34"/>
  <c r="A102" i="34"/>
  <c r="A82" i="34"/>
  <c r="A22" i="34"/>
  <c r="A341" i="34"/>
  <c r="A325" i="34"/>
  <c r="A216" i="34"/>
  <c r="A159" i="34"/>
  <c r="A81" i="34"/>
  <c r="A62" i="34"/>
  <c r="A21" i="34"/>
  <c r="A376" i="34"/>
  <c r="A368" i="34"/>
  <c r="A351" i="34"/>
  <c r="A346" i="34"/>
  <c r="A340" i="34"/>
  <c r="A335" i="34"/>
  <c r="A330" i="34"/>
  <c r="A305" i="34"/>
  <c r="A293" i="34"/>
  <c r="A287" i="34"/>
  <c r="A268" i="34"/>
  <c r="A248" i="34"/>
  <c r="A184" i="34"/>
  <c r="A152" i="34"/>
  <c r="A144" i="34"/>
  <c r="A74" i="34"/>
  <c r="A61" i="34"/>
  <c r="A54" i="34"/>
  <c r="A345" i="34"/>
  <c r="A329" i="34"/>
  <c r="A281" i="34"/>
  <c r="A260" i="34"/>
  <c r="A247" i="34"/>
  <c r="A227" i="34"/>
  <c r="A164" i="34"/>
  <c r="A151" i="34"/>
  <c r="A143" i="34"/>
  <c r="A114" i="34"/>
  <c r="A106" i="34"/>
  <c r="A73" i="34"/>
  <c r="A46" i="34"/>
  <c r="A26" i="34"/>
  <c r="A15" i="34"/>
  <c r="A23" i="34"/>
  <c r="A31" i="34"/>
  <c r="A35" i="34"/>
  <c r="A39" i="34"/>
  <c r="A43" i="34"/>
  <c r="A47" i="34"/>
  <c r="A51" i="34"/>
  <c r="A55" i="34"/>
  <c r="A59" i="34"/>
  <c r="A63" i="34"/>
  <c r="A71" i="34"/>
  <c r="A95" i="34"/>
  <c r="A99" i="34"/>
  <c r="A107" i="34"/>
  <c r="A111" i="34"/>
  <c r="A115" i="34"/>
  <c r="A125" i="34"/>
  <c r="A129" i="34"/>
  <c r="A133" i="34"/>
  <c r="A141" i="34"/>
  <c r="A145" i="34"/>
  <c r="A149" i="34"/>
  <c r="A153" i="34"/>
  <c r="A161" i="34"/>
  <c r="A165" i="34"/>
  <c r="A169" i="34"/>
  <c r="A173" i="34"/>
  <c r="A181" i="34"/>
  <c r="A197" i="34"/>
  <c r="A205" i="34"/>
  <c r="A213" i="34"/>
  <c r="A217" i="34"/>
  <c r="A225" i="34"/>
  <c r="A229" i="34"/>
  <c r="A237" i="34"/>
  <c r="A249" i="34"/>
  <c r="A253" i="34"/>
  <c r="A266" i="34"/>
  <c r="A270" i="34"/>
  <c r="A274" i="34"/>
  <c r="A278" i="34"/>
  <c r="A290" i="34"/>
  <c r="A298" i="34"/>
  <c r="A302" i="34"/>
  <c r="A306" i="34"/>
  <c r="A310" i="34"/>
  <c r="A314" i="34"/>
  <c r="A318" i="34"/>
  <c r="A322" i="34"/>
  <c r="A20" i="34"/>
  <c r="A28" i="34"/>
  <c r="A44" i="34"/>
  <c r="A48" i="34"/>
  <c r="A60" i="34"/>
  <c r="A68" i="34"/>
  <c r="A76" i="34"/>
  <c r="A80" i="34"/>
  <c r="A84" i="34"/>
  <c r="A88" i="34"/>
  <c r="A92" i="34"/>
  <c r="A100" i="34"/>
  <c r="A104" i="34"/>
  <c r="A108" i="34"/>
  <c r="A112" i="34"/>
  <c r="A126" i="34"/>
  <c r="A134" i="34"/>
  <c r="A138" i="34"/>
  <c r="A142" i="34"/>
  <c r="A146" i="34"/>
  <c r="A150" i="34"/>
  <c r="A154" i="34"/>
  <c r="A170" i="34"/>
  <c r="A194" i="34"/>
  <c r="A202" i="34"/>
  <c r="A206" i="34"/>
  <c r="A210" i="34"/>
  <c r="A218" i="34"/>
  <c r="A230" i="34"/>
  <c r="A234" i="34"/>
  <c r="A242" i="34"/>
  <c r="A246" i="34"/>
  <c r="A258" i="34"/>
  <c r="A262" i="34"/>
  <c r="A271" i="34"/>
  <c r="A13" i="34"/>
  <c r="A355" i="34"/>
  <c r="A344" i="34"/>
  <c r="A339" i="34"/>
  <c r="A334" i="34"/>
  <c r="A316" i="34"/>
  <c r="A200" i="34"/>
  <c r="A188" i="34"/>
  <c r="A163" i="34"/>
  <c r="A113" i="34"/>
  <c r="A66" i="34"/>
  <c r="A45" i="34"/>
  <c r="A38" i="34"/>
  <c r="A25" i="34"/>
  <c r="A349" i="34"/>
  <c r="A333" i="34"/>
  <c r="A309" i="34"/>
  <c r="A296" i="34"/>
  <c r="A273" i="34"/>
  <c r="A252" i="34"/>
  <c r="A239" i="34"/>
  <c r="A127" i="34"/>
  <c r="A97" i="34"/>
  <c r="A78" i="34"/>
  <c r="A18" i="34"/>
  <c r="AN376" i="34"/>
  <c r="AN327" i="34"/>
  <c r="AN370" i="34"/>
  <c r="AM370" i="34"/>
  <c r="AN375" i="34"/>
  <c r="AN374" i="34"/>
  <c r="AN373" i="34"/>
  <c r="AN371" i="34"/>
  <c r="AN372" i="34"/>
  <c r="AM376" i="34"/>
  <c r="AM375" i="34"/>
  <c r="AN269" i="34"/>
  <c r="AN359" i="34"/>
  <c r="AM327" i="34"/>
  <c r="AM374" i="34"/>
  <c r="AK372" i="34"/>
  <c r="AN351" i="34"/>
  <c r="AN319" i="34"/>
  <c r="AN335" i="34"/>
  <c r="AM373" i="34"/>
  <c r="AN367" i="34"/>
  <c r="AN360" i="34"/>
  <c r="AN328" i="34"/>
  <c r="AA351" i="34"/>
  <c r="AA319" i="34"/>
  <c r="AN352" i="34"/>
  <c r="AN320" i="34"/>
  <c r="AN369" i="34"/>
  <c r="AN361" i="34"/>
  <c r="AN353" i="34"/>
  <c r="AN345" i="34"/>
  <c r="AN337" i="34"/>
  <c r="AN329" i="34"/>
  <c r="AN321" i="34"/>
  <c r="AN313" i="34"/>
  <c r="AN344" i="34"/>
  <c r="AN312" i="34"/>
  <c r="AN343" i="34"/>
  <c r="AN311" i="34"/>
  <c r="AN368" i="34"/>
  <c r="AN336" i="34"/>
  <c r="AM366" i="34"/>
  <c r="AN366" i="34"/>
  <c r="AM358" i="34"/>
  <c r="AN358" i="34"/>
  <c r="AM350" i="34"/>
  <c r="AN350" i="34"/>
  <c r="AM342" i="34"/>
  <c r="AN342" i="34"/>
  <c r="AM334" i="34"/>
  <c r="AN334" i="34"/>
  <c r="AM326" i="34"/>
  <c r="AN326" i="34"/>
  <c r="AM318" i="34"/>
  <c r="AN318" i="34"/>
  <c r="AK364" i="34"/>
  <c r="AN364" i="34"/>
  <c r="AK356" i="34"/>
  <c r="AN356" i="34"/>
  <c r="AK348" i="34"/>
  <c r="AN348" i="34"/>
  <c r="AK340" i="34"/>
  <c r="AN340" i="34"/>
  <c r="AK332" i="34"/>
  <c r="AN332" i="34"/>
  <c r="AK324" i="34"/>
  <c r="AN324" i="34"/>
  <c r="AK316" i="34"/>
  <c r="AN316" i="34"/>
  <c r="AN362" i="34"/>
  <c r="AI362" i="34"/>
  <c r="AN354" i="34"/>
  <c r="AI354" i="34"/>
  <c r="AN346" i="34"/>
  <c r="AI346" i="34"/>
  <c r="AN338" i="34"/>
  <c r="AI338" i="34"/>
  <c r="AN330" i="34"/>
  <c r="AI330" i="34"/>
  <c r="AN322" i="34"/>
  <c r="AI322" i="34"/>
  <c r="AN314" i="34"/>
  <c r="AI314" i="34"/>
  <c r="AN365" i="34"/>
  <c r="AN357" i="34"/>
  <c r="AN349" i="34"/>
  <c r="AN341" i="34"/>
  <c r="AN333" i="34"/>
  <c r="AN325" i="34"/>
  <c r="AN317" i="34"/>
  <c r="AN310" i="34"/>
  <c r="AN302" i="34"/>
  <c r="AN309" i="34"/>
  <c r="AN363" i="34"/>
  <c r="AN355" i="34"/>
  <c r="AN347" i="34"/>
  <c r="AN339" i="34"/>
  <c r="AN331" i="34"/>
  <c r="AN323" i="34"/>
  <c r="AN315" i="34"/>
  <c r="AN308" i="34"/>
  <c r="AI369" i="34"/>
  <c r="AI361" i="34"/>
  <c r="AI353" i="34"/>
  <c r="AI345" i="34"/>
  <c r="AI337" i="34"/>
  <c r="AI329" i="34"/>
  <c r="AI321" i="34"/>
  <c r="AI313" i="34"/>
  <c r="AN305" i="34"/>
  <c r="AN303" i="34"/>
  <c r="AK310" i="34"/>
  <c r="AN301" i="34"/>
  <c r="AK308" i="34"/>
  <c r="AE309" i="34"/>
  <c r="AN300" i="34"/>
  <c r="AN299" i="34"/>
  <c r="AK302" i="34"/>
  <c r="AN307" i="34"/>
  <c r="AN306" i="34"/>
  <c r="AN304" i="34"/>
  <c r="AN221" i="34"/>
  <c r="AN212" i="34"/>
  <c r="AN176" i="34"/>
  <c r="AN227" i="34"/>
  <c r="AN132" i="34"/>
  <c r="AN124" i="34"/>
  <c r="AK269" i="34"/>
  <c r="AN293" i="34"/>
  <c r="AN285" i="34"/>
  <c r="AN244" i="34"/>
  <c r="AN268" i="34"/>
  <c r="AN236" i="34"/>
  <c r="AN235" i="34"/>
  <c r="AN291" i="34"/>
  <c r="AN283" i="34"/>
  <c r="AN275" i="34"/>
  <c r="AN267" i="34"/>
  <c r="AN258" i="34"/>
  <c r="AN250" i="34"/>
  <c r="AN242" i="34"/>
  <c r="AN297" i="34"/>
  <c r="AN289" i="34"/>
  <c r="AN281" i="34"/>
  <c r="AN273" i="34"/>
  <c r="AN264" i="34"/>
  <c r="AN256" i="34"/>
  <c r="AN248" i="34"/>
  <c r="AN240" i="34"/>
  <c r="AG285" i="34"/>
  <c r="AN295" i="34"/>
  <c r="AN287" i="34"/>
  <c r="AN279" i="34"/>
  <c r="AN271" i="34"/>
  <c r="AN262" i="34"/>
  <c r="AN254" i="34"/>
  <c r="AN246" i="34"/>
  <c r="AN238" i="34"/>
  <c r="AA208" i="34"/>
  <c r="AN208" i="34"/>
  <c r="AN192" i="34"/>
  <c r="AA192" i="34"/>
  <c r="AM267" i="34"/>
  <c r="AN298" i="34"/>
  <c r="AM298" i="34"/>
  <c r="AN290" i="34"/>
  <c r="AM290" i="34"/>
  <c r="AN282" i="34"/>
  <c r="AM282" i="34"/>
  <c r="AN274" i="34"/>
  <c r="AM274" i="34"/>
  <c r="AN266" i="34"/>
  <c r="AM266" i="34"/>
  <c r="AN257" i="34"/>
  <c r="AM257" i="34"/>
  <c r="AN249" i="34"/>
  <c r="AM249" i="34"/>
  <c r="AN241" i="34"/>
  <c r="AM241" i="34"/>
  <c r="AK297" i="34"/>
  <c r="AK264" i="34"/>
  <c r="AN296" i="34"/>
  <c r="AK296" i="34"/>
  <c r="AN288" i="34"/>
  <c r="AK288" i="34"/>
  <c r="AN280" i="34"/>
  <c r="AK280" i="34"/>
  <c r="AN272" i="34"/>
  <c r="AK272" i="34"/>
  <c r="AN263" i="34"/>
  <c r="AK263" i="34"/>
  <c r="AN255" i="34"/>
  <c r="AK255" i="34"/>
  <c r="AN247" i="34"/>
  <c r="AK247" i="34"/>
  <c r="AN239" i="34"/>
  <c r="AK239" i="34"/>
  <c r="AI295" i="34"/>
  <c r="AN294" i="34"/>
  <c r="AI294" i="34"/>
  <c r="AN286" i="34"/>
  <c r="AI286" i="34"/>
  <c r="AN278" i="34"/>
  <c r="AI278" i="34"/>
  <c r="AN270" i="34"/>
  <c r="AI270" i="34"/>
  <c r="AN261" i="34"/>
  <c r="AI261" i="34"/>
  <c r="AN253" i="34"/>
  <c r="AI253" i="34"/>
  <c r="AN245" i="34"/>
  <c r="AI245" i="34"/>
  <c r="AN237" i="34"/>
  <c r="AI237" i="34"/>
  <c r="AG293" i="34"/>
  <c r="AM202" i="34"/>
  <c r="AN202" i="34"/>
  <c r="AN260" i="34"/>
  <c r="AI238" i="34"/>
  <c r="AN218" i="34"/>
  <c r="AM218" i="34"/>
  <c r="AN292" i="34"/>
  <c r="AN259" i="34"/>
  <c r="AM275" i="34"/>
  <c r="AM242" i="34"/>
  <c r="AK273" i="34"/>
  <c r="AK240" i="34"/>
  <c r="AI246" i="34"/>
  <c r="AG244" i="34"/>
  <c r="AN252" i="34"/>
  <c r="AI254" i="34"/>
  <c r="AN194" i="34"/>
  <c r="AM194" i="34"/>
  <c r="AN229" i="34"/>
  <c r="AN284" i="34"/>
  <c r="AN251" i="34"/>
  <c r="AM283" i="34"/>
  <c r="AM250" i="34"/>
  <c r="AK281" i="34"/>
  <c r="AK248" i="34"/>
  <c r="AI262" i="34"/>
  <c r="AN173" i="34"/>
  <c r="AN165" i="34"/>
  <c r="AN157" i="34"/>
  <c r="AN149" i="34"/>
  <c r="AN141" i="34"/>
  <c r="AN210" i="34"/>
  <c r="AN277" i="34"/>
  <c r="AI271" i="34"/>
  <c r="AN178" i="34"/>
  <c r="AM187" i="34"/>
  <c r="AN187" i="34"/>
  <c r="AN186" i="34"/>
  <c r="AK186" i="34"/>
  <c r="AN276" i="34"/>
  <c r="AN243" i="34"/>
  <c r="AM291" i="34"/>
  <c r="AM258" i="34"/>
  <c r="AK289" i="34"/>
  <c r="AK256" i="34"/>
  <c r="AI279" i="34"/>
  <c r="AN233" i="34"/>
  <c r="AN225" i="34"/>
  <c r="AN200" i="34"/>
  <c r="AN215" i="34"/>
  <c r="AN191" i="34"/>
  <c r="AN183" i="34"/>
  <c r="AN190" i="34"/>
  <c r="AN226" i="34"/>
  <c r="AN206" i="34"/>
  <c r="AN198" i="34"/>
  <c r="AM206" i="34"/>
  <c r="AN216" i="34"/>
  <c r="AN184" i="34"/>
  <c r="AN224" i="34"/>
  <c r="AN223" i="34"/>
  <c r="AN222" i="34"/>
  <c r="AM225" i="34"/>
  <c r="AE226" i="34"/>
  <c r="AA221" i="34"/>
  <c r="AN234" i="34"/>
  <c r="AN228" i="34"/>
  <c r="AN220" i="34"/>
  <c r="AK223" i="34"/>
  <c r="AN232" i="34"/>
  <c r="AM233" i="34"/>
  <c r="AM220" i="34"/>
  <c r="AN231" i="34"/>
  <c r="AN230" i="34"/>
  <c r="AN211" i="34"/>
  <c r="AM227" i="34"/>
  <c r="AN196" i="34"/>
  <c r="AN174" i="34"/>
  <c r="AN166" i="34"/>
  <c r="AN158" i="34"/>
  <c r="AN150" i="34"/>
  <c r="AN142" i="34"/>
  <c r="AN134" i="34"/>
  <c r="AN126" i="34"/>
  <c r="AN195" i="34"/>
  <c r="AN182" i="34"/>
  <c r="AK191" i="34"/>
  <c r="AC190" i="34"/>
  <c r="AN219" i="34"/>
  <c r="AN180" i="34"/>
  <c r="AN175" i="34"/>
  <c r="AN167" i="34"/>
  <c r="AN159" i="34"/>
  <c r="AN151" i="34"/>
  <c r="AN143" i="34"/>
  <c r="AN204" i="34"/>
  <c r="AN179" i="34"/>
  <c r="AN203" i="34"/>
  <c r="AK215" i="34"/>
  <c r="AN193" i="34"/>
  <c r="AN214" i="34"/>
  <c r="AN188" i="34"/>
  <c r="AK183" i="34"/>
  <c r="AN209" i="34"/>
  <c r="AN177" i="34"/>
  <c r="AN217" i="34"/>
  <c r="AN207" i="34"/>
  <c r="AN199" i="34"/>
  <c r="AN201" i="34"/>
  <c r="AN185" i="34"/>
  <c r="AN213" i="34"/>
  <c r="AN205" i="34"/>
  <c r="AN197" i="34"/>
  <c r="AN189" i="34"/>
  <c r="AN181" i="34"/>
  <c r="AN171" i="34"/>
  <c r="AN123" i="34"/>
  <c r="AN133" i="34"/>
  <c r="AN125" i="34"/>
  <c r="AN140" i="34"/>
  <c r="AN139" i="34"/>
  <c r="AN164" i="34"/>
  <c r="AN155" i="34"/>
  <c r="AN122" i="34"/>
  <c r="AN148" i="34"/>
  <c r="AN147" i="34"/>
  <c r="AN170" i="34"/>
  <c r="AN162" i="34"/>
  <c r="AN154" i="34"/>
  <c r="AN146" i="34"/>
  <c r="AN138" i="34"/>
  <c r="AN169" i="34"/>
  <c r="AN161" i="34"/>
  <c r="AN153" i="34"/>
  <c r="AN145" i="34"/>
  <c r="AN137" i="34"/>
  <c r="AN129" i="34"/>
  <c r="AN121" i="34"/>
  <c r="AN168" i="34"/>
  <c r="AN160" i="34"/>
  <c r="AN152" i="34"/>
  <c r="AN144" i="34"/>
  <c r="AN136" i="34"/>
  <c r="AN128" i="34"/>
  <c r="AN120" i="34"/>
  <c r="AN127" i="34"/>
  <c r="AN172" i="34"/>
  <c r="AN163" i="34"/>
  <c r="AN156" i="34"/>
  <c r="AN131" i="34"/>
  <c r="AN130" i="34"/>
  <c r="AN106" i="34"/>
  <c r="AK171" i="34"/>
  <c r="AK163" i="34"/>
  <c r="AK169" i="34"/>
  <c r="AK161" i="34"/>
  <c r="AI168" i="34"/>
  <c r="AI160" i="34"/>
  <c r="AK174" i="34"/>
  <c r="AK166" i="34"/>
  <c r="AN76" i="34"/>
  <c r="AN114" i="34"/>
  <c r="AN90" i="34"/>
  <c r="AN135" i="34"/>
  <c r="AM90" i="34"/>
  <c r="AN98" i="34"/>
  <c r="AN44" i="34"/>
  <c r="AN97" i="34"/>
  <c r="AN89" i="34"/>
  <c r="AN113" i="34"/>
  <c r="AI89" i="34"/>
  <c r="AN95" i="34"/>
  <c r="AN105" i="34"/>
  <c r="AN115" i="34"/>
  <c r="AN107" i="34"/>
  <c r="AN99" i="34"/>
  <c r="AN91" i="34"/>
  <c r="AN117" i="34"/>
  <c r="AN109" i="34"/>
  <c r="AN101" i="34"/>
  <c r="AN93" i="34"/>
  <c r="AN85" i="34"/>
  <c r="AI97" i="34"/>
  <c r="AN103" i="34"/>
  <c r="AI95" i="34"/>
  <c r="AN87" i="34"/>
  <c r="AN112" i="34"/>
  <c r="AN104" i="34"/>
  <c r="AN96" i="34"/>
  <c r="AN88" i="34"/>
  <c r="AI103" i="34"/>
  <c r="AN111" i="34"/>
  <c r="AM107" i="34"/>
  <c r="AN30" i="34"/>
  <c r="AN60" i="34"/>
  <c r="AN72" i="34"/>
  <c r="AN48" i="34"/>
  <c r="AN39" i="34"/>
  <c r="AN110" i="34"/>
  <c r="AN102" i="34"/>
  <c r="AN94" i="34"/>
  <c r="AN86" i="34"/>
  <c r="AN66" i="34"/>
  <c r="AN50" i="34"/>
  <c r="AN84" i="34"/>
  <c r="AN68" i="34"/>
  <c r="AN52" i="34"/>
  <c r="AN116" i="34"/>
  <c r="AN108" i="34"/>
  <c r="AN100" i="34"/>
  <c r="AN92" i="34"/>
  <c r="AN54" i="34"/>
  <c r="AG48" i="34"/>
  <c r="AN41" i="34"/>
  <c r="AN38" i="34"/>
  <c r="AN81" i="34"/>
  <c r="AN65" i="34"/>
  <c r="AN49" i="34"/>
  <c r="AN74" i="34"/>
  <c r="AK50" i="34"/>
  <c r="AM30" i="34"/>
  <c r="AN80" i="34"/>
  <c r="AN64" i="34"/>
  <c r="AK66" i="34"/>
  <c r="AI84" i="34"/>
  <c r="AN78" i="34"/>
  <c r="AN73" i="34"/>
  <c r="AN57" i="34"/>
  <c r="AG72" i="34"/>
  <c r="AN46" i="34"/>
  <c r="AN56" i="34"/>
  <c r="AM54" i="34"/>
  <c r="AI52" i="34"/>
  <c r="AN33" i="34"/>
  <c r="AN58" i="34"/>
  <c r="AN62" i="34"/>
  <c r="AM78" i="34"/>
  <c r="AN70" i="34"/>
  <c r="AM33" i="34"/>
  <c r="AN82" i="34"/>
  <c r="AN37" i="34"/>
  <c r="AM39" i="34"/>
  <c r="AK41" i="34"/>
  <c r="AN63" i="34"/>
  <c r="AN36" i="34"/>
  <c r="AN71" i="34"/>
  <c r="AN77" i="34"/>
  <c r="AN69" i="34"/>
  <c r="AN61" i="34"/>
  <c r="AN53" i="34"/>
  <c r="AN45" i="34"/>
  <c r="AN35" i="34"/>
  <c r="AN79" i="34"/>
  <c r="AN31" i="34"/>
  <c r="AN43" i="34"/>
  <c r="AN55" i="34"/>
  <c r="AN83" i="34"/>
  <c r="AN75" i="34"/>
  <c r="AN67" i="34"/>
  <c r="AN59" i="34"/>
  <c r="AN51" i="34"/>
  <c r="AN47" i="34"/>
  <c r="AN23" i="34"/>
  <c r="AN19" i="34"/>
  <c r="AM23" i="34"/>
  <c r="AN21" i="34"/>
  <c r="AN17" i="34"/>
  <c r="AN27" i="34"/>
  <c r="AN25" i="34"/>
  <c r="AG21" i="34"/>
  <c r="AN29" i="34"/>
  <c r="AN22" i="34"/>
  <c r="AN13" i="34"/>
  <c r="AN11" i="34"/>
  <c r="AN15" i="34"/>
  <c r="AN10" i="34"/>
  <c r="AN12" i="34"/>
  <c r="AN9" i="34"/>
  <c r="AN14" i="34"/>
  <c r="AN20" i="34"/>
  <c r="AN28" i="34"/>
  <c r="AN42" i="34"/>
  <c r="AN34" i="34"/>
  <c r="AN26" i="34"/>
  <c r="AN18" i="34"/>
  <c r="AM36" i="34"/>
  <c r="AN40" i="34"/>
  <c r="AN32" i="34"/>
  <c r="AN24" i="34"/>
  <c r="AN16" i="34"/>
  <c r="X7" i="34" l="1"/>
  <c r="AL7" i="34" s="1"/>
  <c r="W7" i="34"/>
  <c r="AJ7" i="34" s="1"/>
  <c r="V7" i="34"/>
  <c r="AH7" i="34" s="1"/>
  <c r="U7" i="34"/>
  <c r="AF7" i="34" s="1"/>
  <c r="T7" i="34"/>
  <c r="AD7" i="34" s="1"/>
  <c r="S7" i="34"/>
  <c r="AB7" i="34" s="1"/>
  <c r="R7" i="34"/>
  <c r="Z7" i="34" s="1"/>
  <c r="AC377" i="34" l="1"/>
  <c r="C19" i="36" s="1"/>
  <c r="C24" i="36" s="1"/>
  <c r="AG377" i="34" l="1"/>
  <c r="AI377" i="34"/>
  <c r="AK377" i="34"/>
  <c r="AM377" i="34"/>
  <c r="AE377" i="34"/>
  <c r="AA377" i="34"/>
  <c r="C20" i="36" s="1"/>
  <c r="P377" i="34"/>
  <c r="C17" i="36" s="1"/>
  <c r="C22" i="36" s="1"/>
  <c r="C23" i="36" l="1"/>
  <c r="C25" i="36"/>
  <c r="C27"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Student</author>
    <author>tc={7ECAAC8A-A2F6-4558-AE31-D5A73C07D97D}</author>
    <author>tc={1D96CD2B-5D65-4C73-AFFE-A62527AF291E}</author>
    <author>tc={F6526BEA-D90E-4D5E-AF3B-603A5D9E5BF0}</author>
    <author>tc={E996405B-B7C5-436E-9F72-7F94B4370989}</author>
    <author>tc={F20B41D2-DAAD-49C3-8B05-42BAE6AD3F01}</author>
    <author>tc={21B37AE2-CE60-4F39-BF5C-606E51CD61F3}</author>
    <author>tc={1E215534-30FC-43EA-97FF-E60BA2F36385}</author>
    <author>tc={318C4C61-AE73-4E44-811C-EC9EA368BD8E}</author>
    <author>tc={7E7433AE-E9FF-4820-B7E2-FCEA306EE480}</author>
    <author>tc={26687614-4FCB-4D56-8820-F5B44B4B0E80}</author>
    <author>tc={9B5C2157-86DE-4836-8732-B87D750D3CDE}</author>
    <author>tc={47578B08-24D0-4DCA-A13E-2515E546F58A}</author>
  </authors>
  <commentList>
    <comment ref="A8" authorId="0" shapeId="0" xr:uid="{2F4F58F7-94AC-4A7B-810C-55D7797C1582}">
      <text>
        <r>
          <rPr>
            <b/>
            <sz val="9"/>
            <color indexed="81"/>
            <rFont val="Tahoma"/>
            <family val="2"/>
          </rPr>
          <t>Student:</t>
        </r>
        <r>
          <rPr>
            <sz val="9"/>
            <color indexed="81"/>
            <rFont val="Tahoma"/>
            <family val="2"/>
          </rPr>
          <t xml:space="preserve">
geen EHP =&gt; nummer wordt rood</t>
        </r>
      </text>
    </comment>
    <comment ref="Q38" authorId="1" shapeId="0" xr:uid="{7ECAAC8A-A2F6-4558-AE31-D5A73C07D97D}">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39" authorId="2" shapeId="0" xr:uid="{1D96CD2B-5D65-4C73-AFFE-A62527AF291E}">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09" authorId="3" shapeId="0" xr:uid="{F6526BEA-D90E-4D5E-AF3B-603A5D9E5BF0}">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0" authorId="4" shapeId="0" xr:uid="{E996405B-B7C5-436E-9F72-7F94B4370989}">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1" authorId="5" shapeId="0" xr:uid="{F20B41D2-DAAD-49C3-8B05-42BAE6AD3F01}">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2" authorId="6" shapeId="0" xr:uid="{21B37AE2-CE60-4F39-BF5C-606E51CD61F3}">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3" authorId="7" shapeId="0" xr:uid="{1E215534-30FC-43EA-97FF-E60BA2F36385}">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4" authorId="8" shapeId="0" xr:uid="{318C4C61-AE73-4E44-811C-EC9EA368BD8E}">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6" authorId="9" shapeId="0" xr:uid="{7E7433AE-E9FF-4820-B7E2-FCEA306EE480}">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7" authorId="10" shapeId="0" xr:uid="{26687614-4FCB-4D56-8820-F5B44B4B0E80}">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8" authorId="11" shapeId="0" xr:uid="{9B5C2157-86DE-4836-8732-B87D750D3CDE}">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 ref="Q119" authorId="12" shapeId="0" xr:uid="{47578B08-24D0-4DCA-A13E-2515E546F58A}">
      <text>
        <t>[Opmerkingenthread]
U kunt deze opmerkingenthread lezen in uw versie van Excel. Eventuele wijzigingen aan de thread gaan echter verloren als het bestand wordt geopend in een nieuwere versie van Excel. Meer informatie: https://go.microsoft.com/fwlink/?linkid=870924
Opmerking:
    Subsidieerbaar indien gelegen in sleuf nieuwe riolering</t>
      </text>
    </comment>
  </commentList>
</comments>
</file>

<file path=xl/sharedStrings.xml><?xml version="1.0" encoding="utf-8"?>
<sst xmlns="http://schemas.openxmlformats.org/spreadsheetml/2006/main" count="2513" uniqueCount="866">
  <si>
    <t>Volgnr.</t>
  </si>
  <si>
    <t>Referentie</t>
  </si>
  <si>
    <t>Omschrijving der werken</t>
  </si>
  <si>
    <t>Type</t>
  </si>
  <si>
    <t>EH</t>
  </si>
  <si>
    <t>EHP</t>
  </si>
  <si>
    <t>Totaal</t>
  </si>
  <si>
    <t>Voorzien totaal</t>
  </si>
  <si>
    <t>HV2</t>
  </si>
  <si>
    <t>Subtotaal3</t>
  </si>
  <si>
    <t>HV4</t>
  </si>
  <si>
    <t>Subtotaal5</t>
  </si>
  <si>
    <t>HV6</t>
  </si>
  <si>
    <t>Subtotaal7</t>
  </si>
  <si>
    <t>Hoeveelheid voorzien</t>
  </si>
  <si>
    <t>Geraamde som voor het uitvoeren van proeven a posteriori volgens Art. 43</t>
  </si>
  <si>
    <t>K2</t>
  </si>
  <si>
    <t>HV3</t>
  </si>
  <si>
    <t>HV1</t>
  </si>
  <si>
    <t>HV5</t>
  </si>
  <si>
    <t>HV7</t>
  </si>
  <si>
    <t>Subtotaal6</t>
  </si>
  <si>
    <t>Subtotaal4</t>
  </si>
  <si>
    <t>Subtotaal2</t>
  </si>
  <si>
    <t>Subtotaal1</t>
  </si>
  <si>
    <t>Totaal voorzien</t>
  </si>
  <si>
    <t>0100.00000</t>
  </si>
  <si>
    <t>ALGEMENE ADMINISTRATIEVE VOORSCHRIFTEN</t>
  </si>
  <si>
    <t/>
  </si>
  <si>
    <t>0104.04301</t>
  </si>
  <si>
    <t xml:space="preserve"> </t>
  </si>
  <si>
    <t>1-4</t>
  </si>
  <si>
    <t>GP</t>
  </si>
  <si>
    <t>euro</t>
  </si>
  <si>
    <t>GS</t>
  </si>
  <si>
    <t>Volgens</t>
  </si>
  <si>
    <t>Aandeel 2</t>
  </si>
  <si>
    <t>Aandeel 3</t>
  </si>
  <si>
    <t>Aandeel 4</t>
  </si>
  <si>
    <t>Aandeel 5</t>
  </si>
  <si>
    <t>Aandeel 6</t>
  </si>
  <si>
    <t>Aandeel 7</t>
  </si>
  <si>
    <t>Totaal aandeel</t>
  </si>
  <si>
    <t>Controle
Totaal</t>
  </si>
  <si>
    <t>Totaal HV</t>
  </si>
  <si>
    <t>Coeff</t>
  </si>
  <si>
    <t>x</t>
  </si>
  <si>
    <t>type bestek</t>
  </si>
  <si>
    <t>Vrije post</t>
  </si>
  <si>
    <t>int. Opmerking</t>
  </si>
  <si>
    <t>ext. Opmerking</t>
  </si>
  <si>
    <t>afbakening</t>
  </si>
  <si>
    <t>RIO subidierbaar</t>
  </si>
  <si>
    <t>0104.uvxyz</t>
  </si>
  <si>
    <t>Administratieve voorschriften bij toepassing van het KB uitvoering volgens 1-4</t>
  </si>
  <si>
    <t>Standaard Bestek 250 versie 4.1a</t>
  </si>
  <si>
    <t>0104.02401</t>
  </si>
  <si>
    <t>Globale prijs voor het afsluiten van een verzekeringspolis 'Alle bouwplaatsrisico's'</t>
  </si>
  <si>
    <t>VH</t>
  </si>
  <si>
    <t>f</t>
  </si>
  <si>
    <t>vrij</t>
  </si>
  <si>
    <t>*</t>
  </si>
  <si>
    <t>st</t>
  </si>
  <si>
    <t>m</t>
  </si>
  <si>
    <t>N</t>
  </si>
  <si>
    <t>Aquafin</t>
  </si>
  <si>
    <t>0200.00000</t>
  </si>
  <si>
    <t>ALGEMENE BEPALINGEN</t>
  </si>
  <si>
    <t>m2</t>
  </si>
  <si>
    <t>0212.uvxyz</t>
  </si>
  <si>
    <t>Documenten opgemaakt door de aannemer volgens 2-12</t>
  </si>
  <si>
    <t>0212.30001</t>
  </si>
  <si>
    <t>Globale prijs voor de opmaak van het as-built dossier (incl. topografische opmeting)</t>
  </si>
  <si>
    <t>2-12.3</t>
  </si>
  <si>
    <t>f,*</t>
  </si>
  <si>
    <t>0213.uvxyz</t>
  </si>
  <si>
    <t>Organisatie van de bouwplaats volgens 2-13</t>
  </si>
  <si>
    <t xml:space="preserve">Terbeschikkingstelling, plaatsen en wegnemen van bebakeningen en bijhorende borden Bebakening bestaande uit panelen van 1 m hoog, inclusief de sokkels en alle bijbehorende werkzaamheden. VH (m lengte bebakening)  </t>
  </si>
  <si>
    <t xml:space="preserve">Huur en onderhoud van bebakeningen en bijhorende borden Bebakening bestaande uit panelen van 1 m hoog, inclusief de sokkels en alle bijbehorende werkzaamheden.  VH (m/maand)  </t>
  </si>
  <si>
    <t>mma</t>
  </si>
  <si>
    <t>m3</t>
  </si>
  <si>
    <t>0214.AQ001</t>
  </si>
  <si>
    <t>Uitvoeren van uitvoeringsproefsleuven in volle grond in opdracht van de leidend ambtenaar</t>
  </si>
  <si>
    <t>0214.10011</t>
  </si>
  <si>
    <t xml:space="preserve"> -, tot 1 m diepte, sleufbreedte minstens 0,5 m</t>
  </si>
  <si>
    <t>0214.10012</t>
  </si>
  <si>
    <t xml:space="preserve"> -, tot 2 m diepte, sleufbreedte minstens 1,0 m</t>
  </si>
  <si>
    <t>0214.AQ002</t>
  </si>
  <si>
    <t>Uitvoeren van uitvoeringsproefsleuven onder verhardingen in opdracht van de leidend ambtenaar</t>
  </si>
  <si>
    <t>0214.10021</t>
  </si>
  <si>
    <t>0214.10022</t>
  </si>
  <si>
    <t>J</t>
  </si>
  <si>
    <t>M</t>
  </si>
  <si>
    <t>0400.00000</t>
  </si>
  <si>
    <t xml:space="preserve">VOORBEREIDENDE WERKEN EN GRONDWERKEN </t>
  </si>
  <si>
    <t>0401.20xyz</t>
  </si>
  <si>
    <t>Op- en afbraakwerken volgens 4-1.1.2</t>
  </si>
  <si>
    <t>t</t>
  </si>
  <si>
    <t>m³</t>
  </si>
  <si>
    <t>kmt</t>
  </si>
  <si>
    <t>0401.26xyz</t>
  </si>
  <si>
    <t>Opbreken van plaatselijke elementen volgens 4-1.1.2.6</t>
  </si>
  <si>
    <t>0401.AQ030</t>
  </si>
  <si>
    <t>Opbreken van plaatselijke elementen</t>
  </si>
  <si>
    <t>4-1.1.2.6</t>
  </si>
  <si>
    <t>0401.27xyz</t>
  </si>
  <si>
    <t>Op- en afbreken van massieven, constructies, kleine kunstwerken en afsluitingen volgens 4-1.1.2.7</t>
  </si>
  <si>
    <t>0401.AQ031</t>
  </si>
  <si>
    <t>Opbreken van massieven</t>
  </si>
  <si>
    <t>4-1.1.2.7</t>
  </si>
  <si>
    <t>0401.27011</t>
  </si>
  <si>
    <t xml:space="preserve"> -, ongewapende massieven</t>
  </si>
  <si>
    <t>0401.27012</t>
  </si>
  <si>
    <t xml:space="preserve"> -, gewapende massieven</t>
  </si>
  <si>
    <t>kg</t>
  </si>
  <si>
    <t>0401.29xyz</t>
  </si>
  <si>
    <t>Opbreken van signalisatie volgens 4-1.1.2.9</t>
  </si>
  <si>
    <t>4-1.1.2.9</t>
  </si>
  <si>
    <t>0401.AQ037</t>
  </si>
  <si>
    <t>Opbreken van verkeerstekens met één of meer borden op 1 steun</t>
  </si>
  <si>
    <t>0401.29031</t>
  </si>
  <si>
    <t xml:space="preserve"> -, totale bordoppervlakte S &lt;= 1 m² / 1 steun</t>
  </si>
  <si>
    <t>0401.29032</t>
  </si>
  <si>
    <t xml:space="preserve"> -, totale bordoppervlakte: 1 m² &lt; S &lt;= 2 m² / 1 steun</t>
  </si>
  <si>
    <t>0401.40xyz</t>
  </si>
  <si>
    <t>Beschermen van beplanting volgens 4-1.1.3</t>
  </si>
  <si>
    <t>0401.40030</t>
  </si>
  <si>
    <t>Voorzien van stam- en takbescherming</t>
  </si>
  <si>
    <t>4-1.1.3.3</t>
  </si>
  <si>
    <t>Omzichtig opbreken van anti-parkeerpalen tbv herplaasting</t>
  </si>
  <si>
    <t>0402.uvxyz</t>
  </si>
  <si>
    <t>Grondverzet volgens 4-2</t>
  </si>
  <si>
    <t>0402.AQ001</t>
  </si>
  <si>
    <t>Afgraving</t>
  </si>
  <si>
    <t>4-2.1.2.1</t>
  </si>
  <si>
    <t>0402.10025</t>
  </si>
  <si>
    <t xml:space="preserve"> -, met verwijdering voor gebruik buiten de werf of voor afvoer naar een TOP</t>
  </si>
  <si>
    <t>4-2.1.2.2</t>
  </si>
  <si>
    <t xml:space="preserve"> -, in compacte grond</t>
  </si>
  <si>
    <t>0402.AQ007</t>
  </si>
  <si>
    <t>Uitgraving met verwijdering voor gebruik buiten de werf of voor afvoer naar een TOP</t>
  </si>
  <si>
    <t>0402.20054</t>
  </si>
  <si>
    <t>4-2</t>
  </si>
  <si>
    <t>0402VAQ002</t>
  </si>
  <si>
    <t xml:space="preserve">-, bodem vrij bodemgebruik </t>
  </si>
  <si>
    <t xml:space="preserve">-, bouwkundig bodemgebruik </t>
  </si>
  <si>
    <t>4-2.1.2.4</t>
  </si>
  <si>
    <t xml:space="preserve"> -, dikte 20 cm</t>
  </si>
  <si>
    <t xml:space="preserve"> -, dikte 30 cm</t>
  </si>
  <si>
    <t>0402.AQ014</t>
  </si>
  <si>
    <t>Afdekking met teelaarde, geleverd door de aannemer</t>
  </si>
  <si>
    <t>0402.40031</t>
  </si>
  <si>
    <t>-, fysisch scheiden van de bodem inclusief afvoer van inerte materialen</t>
  </si>
  <si>
    <t>4-20</t>
  </si>
  <si>
    <t>Fysisch scheiden van bodem</t>
  </si>
  <si>
    <t xml:space="preserve"> -, dikte E = 20 cm</t>
  </si>
  <si>
    <t>0405.uvxyz</t>
  </si>
  <si>
    <t>Geschikt maken zate ophoging/baanbed uitgraving volgens 4-5</t>
  </si>
  <si>
    <t>0405.13010</t>
  </si>
  <si>
    <t>Geschikt maken met steenslag of rolgrind</t>
  </si>
  <si>
    <t>4-5.1.3</t>
  </si>
  <si>
    <t>Geschikt maken met zandcement (IX-1) en verdichten van grond onder het baanbed</t>
  </si>
  <si>
    <t>Meerprijs voor de afvoer en verwerking van grondoverschotten uit ondiep grondwerk op plaatsen waar grondverbetering wordt toegepast</t>
  </si>
  <si>
    <t>0410.uvxyz</t>
  </si>
  <si>
    <t>Verwerken van teelaarde en andere bodemsubstraten volgens 4-10</t>
  </si>
  <si>
    <t>Verwerken van bomengrond volgens 4-17</t>
  </si>
  <si>
    <t>4-17</t>
  </si>
  <si>
    <t>uur</t>
  </si>
  <si>
    <t>j</t>
  </si>
  <si>
    <t>0600.00000</t>
  </si>
  <si>
    <t>VERHARDINGEN</t>
  </si>
  <si>
    <t>0601.uvxyz</t>
  </si>
  <si>
    <t>Cementbetonverhardingen volgens 6-1</t>
  </si>
  <si>
    <t>0601.1vxyz</t>
  </si>
  <si>
    <t>Ongewapende cementbetonverhardingen</t>
  </si>
  <si>
    <t>6-1</t>
  </si>
  <si>
    <t>0601.AQ002</t>
  </si>
  <si>
    <t>Ongewapende cementbetonverharding, bouwklassegroep B6-B10</t>
  </si>
  <si>
    <t>0601.16020</t>
  </si>
  <si>
    <t>0601.9vxyz</t>
  </si>
  <si>
    <t>Andere posten</t>
  </si>
  <si>
    <t>0601.90002</t>
  </si>
  <si>
    <t>Supplementaire wapening voor cementbetonverhardingen</t>
  </si>
  <si>
    <t>3-12.2</t>
  </si>
  <si>
    <t>0601.AQ009</t>
  </si>
  <si>
    <t>Meerprijs voor in de massa gekleurde betonverharding</t>
  </si>
  <si>
    <t>6-1.3.4</t>
  </si>
  <si>
    <t>0601.90102</t>
  </si>
  <si>
    <t xml:space="preserve"> -, kleur oker/beige</t>
  </si>
  <si>
    <t>0601.90201</t>
  </si>
  <si>
    <t>Aanbrengen van uitzettingsvoeg</t>
  </si>
  <si>
    <t>6-1.3.3.2.A</t>
  </si>
  <si>
    <t>0601.90206</t>
  </si>
  <si>
    <t>Aanbrengen van een isolatievoeg tussen een bestaande constructie en de betonverharding</t>
  </si>
  <si>
    <t>6-1.3.3.3.F</t>
  </si>
  <si>
    <t>0601.90311</t>
  </si>
  <si>
    <t>Behandeling met impregneermiddel</t>
  </si>
  <si>
    <t>6-1.4.17</t>
  </si>
  <si>
    <t>0603.uvxyz</t>
  </si>
  <si>
    <t>Bestratingen volgens 6-3</t>
  </si>
  <si>
    <t>0603.1vxyz</t>
  </si>
  <si>
    <t>Bestrating van in rijen te leggen kasseien volgens 6-3.2</t>
  </si>
  <si>
    <t>0603.AQ001</t>
  </si>
  <si>
    <t>Bestrating van in rijen te leggen kasseien</t>
  </si>
  <si>
    <t>6-3.2</t>
  </si>
  <si>
    <t>0603.11420</t>
  </si>
  <si>
    <t xml:space="preserve"> -, langwerpige kasseien 14 x 20 cm</t>
  </si>
  <si>
    <t>6-3.2.4.1</t>
  </si>
  <si>
    <t>0603.19911</t>
  </si>
  <si>
    <t>6-3.2.3.9</t>
  </si>
  <si>
    <t>6-3.4.4.1</t>
  </si>
  <si>
    <t>enkel natuursteenslag toegelaten: type basalt</t>
  </si>
  <si>
    <t>0603.4vxyz</t>
  </si>
  <si>
    <t>Bestrating van waterdoorlatende betonstraatstenen en waterdoorlatende betontegels volgens 6-3.5</t>
  </si>
  <si>
    <t>6-3.5</t>
  </si>
  <si>
    <t>0603.41xyz</t>
  </si>
  <si>
    <t>Onbehandelde waterdoorlatende betonstraatstenen</t>
  </si>
  <si>
    <t>0603.AQ014</t>
  </si>
  <si>
    <t>Onbehandelde waterdoorlatende betonstraatstenen, grijs</t>
  </si>
  <si>
    <t>0603.6vxyz</t>
  </si>
  <si>
    <t>Bestrating van betontegels volgens 6-3.7</t>
  </si>
  <si>
    <t>6-3.7</t>
  </si>
  <si>
    <t>incl. opmortelen tbv opvang hoogteverschil met naburige verharding</t>
  </si>
  <si>
    <t>0603.8vxyz</t>
  </si>
  <si>
    <t>Bestrating van grasbetontegels volgens 6-3.9</t>
  </si>
  <si>
    <t>0603.AQ034</t>
  </si>
  <si>
    <t>Bestrating van grasbetontegels opgevuld met bodemsubstraat</t>
  </si>
  <si>
    <t>0603.81010</t>
  </si>
  <si>
    <t xml:space="preserve"> -, nominale dikte 10 cm</t>
  </si>
  <si>
    <t>0603.80095</t>
  </si>
  <si>
    <t>Bed van bodemsubstraat met steenslag, Enom = 5 cm</t>
  </si>
  <si>
    <t>0604.uvxyz</t>
  </si>
  <si>
    <t>Andere verhardingen volgens 6-4</t>
  </si>
  <si>
    <t>0700.00000</t>
  </si>
  <si>
    <t>RIOLERINGEN EN AFVOER VAN WATER</t>
  </si>
  <si>
    <t>07Ab.uvxyz</t>
  </si>
  <si>
    <t>A. NIEUWE RIOLERINGEN</t>
  </si>
  <si>
    <t>0701.uvxyz</t>
  </si>
  <si>
    <t>Riolering en afvoer van water aangelegd in een sleuf volgens 7-1</t>
  </si>
  <si>
    <t>0701.100yz</t>
  </si>
  <si>
    <t>Piëzometrische buizen</t>
  </si>
  <si>
    <t>0701.AQ006</t>
  </si>
  <si>
    <t>Plaatsen van piëzometrische buizen</t>
  </si>
  <si>
    <t>7-1.3.4.1.B</t>
  </si>
  <si>
    <t>0701.10005</t>
  </si>
  <si>
    <t xml:space="preserve"> -, H &lt;= 5 m</t>
  </si>
  <si>
    <t xml:space="preserve"> -, du = 160 mm</t>
  </si>
  <si>
    <t>Fundering van schraal beton</t>
  </si>
  <si>
    <t>9-3</t>
  </si>
  <si>
    <t>Schraal beton</t>
  </si>
  <si>
    <t>0705.uvxyz</t>
  </si>
  <si>
    <t>Aansluitingen op de riolering volgens 7-5</t>
  </si>
  <si>
    <t>0705.0vxyz</t>
  </si>
  <si>
    <t>Afdichten wachtbuizen</t>
  </si>
  <si>
    <t>0705.AQ001</t>
  </si>
  <si>
    <t>Afdichten wachtbuizen d.m.v. stops</t>
  </si>
  <si>
    <t>7-5</t>
  </si>
  <si>
    <t>0705.01600</t>
  </si>
  <si>
    <t>0705.1vxyz</t>
  </si>
  <si>
    <t>Aansluiten van straatkolken en huizen op de riolering</t>
  </si>
  <si>
    <t>0705VAQ001</t>
  </si>
  <si>
    <t>PVC-buizen reeks SN8</t>
  </si>
  <si>
    <t>0705.11604</t>
  </si>
  <si>
    <t>0705.2vxyz</t>
  </si>
  <si>
    <t>Verwezenlijking van aansluitopening en plaatsen van aansluitmof volgens 7-5.1.2.3</t>
  </si>
  <si>
    <t>0705.AQ007</t>
  </si>
  <si>
    <t>Verwezenlijking van aansluitopening en plaatsen van PVC-mof</t>
  </si>
  <si>
    <t>0705.21604</t>
  </si>
  <si>
    <t xml:space="preserve"> -, reeks 16, di = 160 mm</t>
  </si>
  <si>
    <t>0705.3vxyz</t>
  </si>
  <si>
    <t>Hulpstukken</t>
  </si>
  <si>
    <t>0705.AQ014</t>
  </si>
  <si>
    <t>Bochtstukken in PVC</t>
  </si>
  <si>
    <t>0705.31604</t>
  </si>
  <si>
    <t>0705.tvxyz</t>
  </si>
  <si>
    <t>T- of Y-stukken</t>
  </si>
  <si>
    <t>0705.AQ019</t>
  </si>
  <si>
    <t>T- of Y-stukken in PVC</t>
  </si>
  <si>
    <t>0705.41604</t>
  </si>
  <si>
    <t>0705.AQ024</t>
  </si>
  <si>
    <t>Verloop- of aansluitstuk in PVC</t>
  </si>
  <si>
    <t>0705.51604</t>
  </si>
  <si>
    <t>0705.svxyz</t>
  </si>
  <si>
    <t>Fundering en omhulling van de buizen</t>
  </si>
  <si>
    <t>7-5.1.2.2</t>
  </si>
  <si>
    <t xml:space="preserve"> -, 150 mm &lt; di of du &lt;= 200 mm</t>
  </si>
  <si>
    <t>0705.AQ029</t>
  </si>
  <si>
    <t>Fundering en omhulling met zandcement of granulaatcement volgens 9-1</t>
  </si>
  <si>
    <t>0705.82000</t>
  </si>
  <si>
    <t>0706.1vxyz</t>
  </si>
  <si>
    <t xml:space="preserve">Straatkolken en/of trottoirkolken volgens 7-6.1 </t>
  </si>
  <si>
    <t>Leveren en plaatsen van een lijnafwateringssysteem volgens 7-6.18</t>
  </si>
  <si>
    <t>*,f</t>
  </si>
  <si>
    <t>07Eb.uvxyz</t>
  </si>
  <si>
    <t>E. INFILTRATIE</t>
  </si>
  <si>
    <t>Plaatsing van infiltratiekolken in poreus beton volgens 7-32</t>
  </si>
  <si>
    <t>m²</t>
  </si>
  <si>
    <t>0800.00000</t>
  </si>
  <si>
    <t>LIJNVORMIGE ELEMENTEN</t>
  </si>
  <si>
    <t>0801.uvxyz</t>
  </si>
  <si>
    <t>Trottoirbanden (borduren), trottoirbanden-watergreppels en schampkanten</t>
  </si>
  <si>
    <t>Incl. alle bocht -en hoekstukken
PM: hoek- en bochtstukken worden prefab voorzien</t>
  </si>
  <si>
    <t>0801.AQ003</t>
  </si>
  <si>
    <t>Geprefabriceerde betonnen trottoirbanden</t>
  </si>
  <si>
    <t>8-1.2</t>
  </si>
  <si>
    <t>0801.21411</t>
  </si>
  <si>
    <t xml:space="preserve"> -, type I D 1</t>
  </si>
  <si>
    <t>0801.AQ004</t>
  </si>
  <si>
    <t>Geprefabriceerde gebogen betonnen trottoirbanden, met straal &lt;= 5 m</t>
  </si>
  <si>
    <t>0801.21412</t>
  </si>
  <si>
    <t>0801.AQ005</t>
  </si>
  <si>
    <t>Geprefabriceerde gebogen betonnen trottoirbanden, met straal &gt; 5 m</t>
  </si>
  <si>
    <t>0801.21413</t>
  </si>
  <si>
    <t>0801.AQ007</t>
  </si>
  <si>
    <t>Geprefabriceerde hoekstukken van betonnen trottoirbanden</t>
  </si>
  <si>
    <t>0801.21416</t>
  </si>
  <si>
    <t xml:space="preserve"> -, type I D 1, hoek = 90° of 270°</t>
  </si>
  <si>
    <t>0801.21417</t>
  </si>
  <si>
    <t xml:space="preserve"> -, type I D 1, hoek ≠ 90° of 270°</t>
  </si>
  <si>
    <t>0803.uvxyz</t>
  </si>
  <si>
    <t>Ter plaatse vervaardigde en geprefabriceerde betonnen kantstroken en watergreppels</t>
  </si>
  <si>
    <t xml:space="preserve"> -, type II E 1</t>
  </si>
  <si>
    <t>0803.AQ003</t>
  </si>
  <si>
    <t>Plaatsen van geprefabriceerde betonnen kantstroken volgens 3-32.2</t>
  </si>
  <si>
    <t>8-3.2</t>
  </si>
  <si>
    <t>Incl. alle bocht -en hoekstukken 
PM: hoek- en boschtstukken worden prefab voorzien</t>
  </si>
  <si>
    <t>0803.22511</t>
  </si>
  <si>
    <t>0900.00000</t>
  </si>
  <si>
    <t>ALLERHANDE WERKEN</t>
  </si>
  <si>
    <t>0901.uvxyz</t>
  </si>
  <si>
    <t>Zandcement of Granulaatcement volgens 9-1</t>
  </si>
  <si>
    <t>0901.10000</t>
  </si>
  <si>
    <t>Zandcement</t>
  </si>
  <si>
    <t>9-1</t>
  </si>
  <si>
    <t>0902.uvxyz</t>
  </si>
  <si>
    <t>Schraal beton volgens 9-2</t>
  </si>
  <si>
    <t>0902.00000</t>
  </si>
  <si>
    <t>9-2</t>
  </si>
  <si>
    <t>0903.uvxyz</t>
  </si>
  <si>
    <t>Beton volgens 9-3</t>
  </si>
  <si>
    <t>0903.AQ001</t>
  </si>
  <si>
    <t>Beton voor gewapend en ongewapend beton</t>
  </si>
  <si>
    <t>Beton voor gewapend en ongewapend beton C35/45</t>
  </si>
  <si>
    <t>0903.50000</t>
  </si>
  <si>
    <t>Wapeningsstaal</t>
  </si>
  <si>
    <t>0920.uvxyz</t>
  </si>
  <si>
    <t>Regiewerken</t>
  </si>
  <si>
    <t>0920.AQ001</t>
  </si>
  <si>
    <t>Ter beschikking stellen van arbeidskrachten, voor de uitvoering van onvoorziene werken, volgens dienstbevel</t>
  </si>
  <si>
    <t>9-20</t>
  </si>
  <si>
    <t>0920.00101</t>
  </si>
  <si>
    <t xml:space="preserve"> -, alle graden (geoefenden, geschoolden 1ste en 2de graad)</t>
  </si>
  <si>
    <t>0926.uvxyz</t>
  </si>
  <si>
    <t>Plaatsen van wachtkokers voor leidingen van openbaar nut volgens 9-26</t>
  </si>
  <si>
    <t>0926.AQ001</t>
  </si>
  <si>
    <t>Plaatsen van wachtkokers voor leidingen van openbaar nut, incl. trekkabel</t>
  </si>
  <si>
    <t>9-26</t>
  </si>
  <si>
    <t>0926.00110</t>
  </si>
  <si>
    <t xml:space="preserve"> -, buizen van PVC du 110 mm, reeks 20</t>
  </si>
  <si>
    <t>0926.00125</t>
  </si>
  <si>
    <t xml:space="preserve"> -, buizen van PVC du 125 mm, reeks 20</t>
  </si>
  <si>
    <t>0938.uvxyz</t>
  </si>
  <si>
    <t>Werken voor verleggen leidingen openbaar nut volgens 9-38</t>
  </si>
  <si>
    <t>0938.AQ001</t>
  </si>
  <si>
    <t>Grondwerk voor bouwputten/bouwsleuven ten behoeve van manipulatie van nutsleidingen (inbegrepen uitgraven, manipulatie van nutsleidingen, aanvullen en verdichten met zand 3-6.2.2, enz.)</t>
  </si>
  <si>
    <t>0938.10002</t>
  </si>
  <si>
    <t xml:space="preserve"> -, grondwerk tot 2 m diep</t>
  </si>
  <si>
    <t>0938.AQ002</t>
  </si>
  <si>
    <t>Grondwerk voor bouwputten/bouwsleuven ten behoeve van verplaatsen nutsleidingen door nutsmaatschappijen (inbegrepen uitgraven, wachttijden, aanvullen en verdichten met zand 3-6.2.2, enz.)</t>
  </si>
  <si>
    <t>0938.20002</t>
  </si>
  <si>
    <t>Leveren en plaatsen van anti-parkeerpalen</t>
  </si>
  <si>
    <t>0967.00000</t>
  </si>
  <si>
    <t>Leveren en plaatsen van wegneembare anti-parkeerpalen volgens 9-67</t>
  </si>
  <si>
    <t>9-67</t>
  </si>
  <si>
    <t>0971.00000</t>
  </si>
  <si>
    <t>Leveren en plaatsen van zitelement in beton volgens 9-71</t>
  </si>
  <si>
    <t>9-71</t>
  </si>
  <si>
    <t>incl. bitumineren van binnenzijde (15cm vanaf bovenkant) + afkittten van voegen om waterdichtheid te verzekeren
incl. uitwerken in bochten - legplan dient te worden opgemaakt door de aannemer ter goedkeuring</t>
  </si>
  <si>
    <t>0975.00000</t>
  </si>
  <si>
    <t>(Her)plaatsen van afvalhouders volgens 9-75</t>
  </si>
  <si>
    <t>9-75</t>
  </si>
  <si>
    <t>locatie op aanduiding van leidend ambtenaar</t>
  </si>
  <si>
    <t>0986.0000</t>
  </si>
  <si>
    <t>Op niveau brengen van brandkranen, sleutelmonden en merktekens van nutsleidingen &gt;0,5 m²</t>
  </si>
  <si>
    <t>Op niveau brengen van brandkranen, sleutelmonden en merktekens van nutsleidingen &lt;=0,5 m² (Enkel nieuwe aangebracht na aanbesteding)</t>
  </si>
  <si>
    <t>Op niveau brengen van brandkranen, sleutelmonden en merktekens van leidingen van openbaar nut volgens 9-86</t>
  </si>
  <si>
    <t>9-86</t>
  </si>
  <si>
    <t>09131.0000</t>
  </si>
  <si>
    <t>Speelelementen volgens 9-131</t>
  </si>
  <si>
    <t>9-131</t>
  </si>
  <si>
    <t>1000.00000</t>
  </si>
  <si>
    <t>SIGNALISATIE</t>
  </si>
  <si>
    <t>1001.uvxyz</t>
  </si>
  <si>
    <t>Verticale signalisatie en wegbebakening volgens 10-1</t>
  </si>
  <si>
    <t>1004.uvxyz</t>
  </si>
  <si>
    <t>Signalisatie van werken volgens 10-4</t>
  </si>
  <si>
    <t>Omleidingen en signalisatie verschillend van de werfzone</t>
  </si>
  <si>
    <t>1100.00000</t>
  </si>
  <si>
    <t>GROENAANLEG EN GROENBEHEER</t>
  </si>
  <si>
    <t>1102.uvxyz</t>
  </si>
  <si>
    <t xml:space="preserve">Grondbewerkingen volgens 11-2 </t>
  </si>
  <si>
    <t>1102.AQ001</t>
  </si>
  <si>
    <t>Grondbewerkingen</t>
  </si>
  <si>
    <t>11-2</t>
  </si>
  <si>
    <t>y</t>
  </si>
  <si>
    <t>y,*</t>
  </si>
  <si>
    <t>spitten, egaliseren,frezen / verkruimelen van de groenzones (inclusief zuiveringswerken)</t>
  </si>
  <si>
    <t>1103.uvxyz</t>
  </si>
  <si>
    <t>Verwerken van bodemverbeteringsmiddelen volgens 11-3</t>
  </si>
  <si>
    <t>1103.01101</t>
  </si>
  <si>
    <t>Groencompost</t>
  </si>
  <si>
    <t>11-3.1</t>
  </si>
  <si>
    <t>1106.uvxyz</t>
  </si>
  <si>
    <t>Aanleg van graslanden, wegbermen en grasmatten volgens 11-6</t>
  </si>
  <si>
    <t>1106.03100</t>
  </si>
  <si>
    <t>Aanleg van grasmatten door bezaaiing</t>
  </si>
  <si>
    <t>11-6.3</t>
  </si>
  <si>
    <t>1107.uvxyz</t>
  </si>
  <si>
    <t>Aanleg van kruidachtige vegetaties volgens 11-7</t>
  </si>
  <si>
    <t>1107.01100</t>
  </si>
  <si>
    <t>Aanleg van kruidachtige vegetatie door bezaaiing</t>
  </si>
  <si>
    <t>11-7.1</t>
  </si>
  <si>
    <t>1108.uvxyz</t>
  </si>
  <si>
    <t>Aanleg van houtige vegetaties volgens 11-8</t>
  </si>
  <si>
    <t>11-8.2</t>
  </si>
  <si>
    <t xml:space="preserve"> -, plantmaat 30/40</t>
  </si>
  <si>
    <t>1108.AQ004</t>
  </si>
  <si>
    <t>Leveren en aanplanten van heesters en klimplanten, in container</t>
  </si>
  <si>
    <t>1108.02402</t>
  </si>
  <si>
    <t>11-8.6</t>
  </si>
  <si>
    <t>1108.AQ011</t>
  </si>
  <si>
    <t>Leveren en aanplanten van bomen, met draadkluit</t>
  </si>
  <si>
    <t>Waterzak voor mobiele irrigatie van bomen met inhoud van 50-70l, 1 zak per boom</t>
  </si>
  <si>
    <t>1108.AQ013</t>
  </si>
  <si>
    <t>Leveren en aanplanten van meerstammige bomen, met draadkluit</t>
  </si>
  <si>
    <t>1108.06900</t>
  </si>
  <si>
    <t>PM: 1ste gietbeurt bij aanplant bomen is inbegrepen</t>
  </si>
  <si>
    <t>1110.uvxyz</t>
  </si>
  <si>
    <t>Aanleg van bij groenaanleg behorende constructies volgens 11-10</t>
  </si>
  <si>
    <t>11-10.1</t>
  </si>
  <si>
    <t>1110.AQ002</t>
  </si>
  <si>
    <t xml:space="preserve">Leveren en plaatsen van boompaalconstructies met drie boomkniepalen </t>
  </si>
  <si>
    <t>1110.01204</t>
  </si>
  <si>
    <t xml:space="preserve"> -, kastanjehout en lattenverbinding</t>
  </si>
  <si>
    <t>PM: dwarse verbindingen te realiseren door halve palen</t>
  </si>
  <si>
    <t>1110.AQ003</t>
  </si>
  <si>
    <t>Groeiplaatsverbetering van bomen</t>
  </si>
  <si>
    <t>11-10.6</t>
  </si>
  <si>
    <t>1110.06111</t>
  </si>
  <si>
    <t xml:space="preserve"> -, beluchtingssysteem</t>
  </si>
  <si>
    <t>11-10.10</t>
  </si>
  <si>
    <t>1111.uvxyz</t>
  </si>
  <si>
    <t>1112.uvxyz</t>
  </si>
  <si>
    <t>1113.uvxyz</t>
  </si>
  <si>
    <t>1114.uvxyz</t>
  </si>
  <si>
    <t>Beheer van graslanden, wegbermen en grasmatten volgens 11-11</t>
  </si>
  <si>
    <t>1111.AQ005</t>
  </si>
  <si>
    <t>Maaien van grasmatten</t>
  </si>
  <si>
    <t>11-11.4</t>
  </si>
  <si>
    <t>Beheer van kruidachtige vegetaties volgens 11-12</t>
  </si>
  <si>
    <t>1112.01100</t>
  </si>
  <si>
    <t>Maaien van kruidachtige vegetaties</t>
  </si>
  <si>
    <t>11-12.1</t>
  </si>
  <si>
    <t>Beheer van bomen volgens 11-13</t>
  </si>
  <si>
    <t>1113.01100</t>
  </si>
  <si>
    <t>Wieden aan de voet van bomen (aantal stuks x aantal beurten x aantal jaar)</t>
  </si>
  <si>
    <t>11-13.1</t>
  </si>
  <si>
    <t>1113.AQ001</t>
  </si>
  <si>
    <t>Begeleidingssnoei</t>
  </si>
  <si>
    <t>11-13.2.2</t>
  </si>
  <si>
    <t>1113.02103</t>
  </si>
  <si>
    <t xml:space="preserve"> -, boomhoogte &gt; 5 m, met eindbeeld een takvrije stamlengte 5 m</t>
  </si>
  <si>
    <t>Beheer van hagen, bosgoed en heesters volgens 11-14</t>
  </si>
  <si>
    <t>1114.03100</t>
  </si>
  <si>
    <t>Wieden van de grond tussen hagen, bosgoed en heesters (basisoppervlakte x aantal beurten x aantal jaar)</t>
  </si>
  <si>
    <t>11-14.3</t>
  </si>
  <si>
    <t>1114.AQ001</t>
  </si>
  <si>
    <t>Scheren van hagen en beplantingsmassieven</t>
  </si>
  <si>
    <t>11-14.5</t>
  </si>
  <si>
    <t>1114.05105</t>
  </si>
  <si>
    <t xml:space="preserve"> -, &lt;= 1,5 m hoogte en breedte &gt; 1 m na het scheren, aan te rekenen volgens grondoppervlak (basisoppervlakte x aantal beurten x aantal jaar)</t>
  </si>
  <si>
    <t>1117.uvxyz</t>
  </si>
  <si>
    <t>Transferten voor het verwerken van groenafval 11-17</t>
  </si>
  <si>
    <t>1117.AQ001</t>
  </si>
  <si>
    <t>Het in een erkend verwerkingsbedrijf verwerken (alle milieuheffingen inbegrepen)</t>
  </si>
  <si>
    <t>11-17</t>
  </si>
  <si>
    <t>1117.01101</t>
  </si>
  <si>
    <t xml:space="preserve"> -, van bermmaaisel</t>
  </si>
  <si>
    <t>1117.01104</t>
  </si>
  <si>
    <t xml:space="preserve"> -, van allerlei groenafval dat geen houtafval, bermmaaisel, graszoden of invasieve duizendknoop is (bv. boomwortels, kruid, ...)</t>
  </si>
  <si>
    <t>1200.00000</t>
  </si>
  <si>
    <t>ONDERHOUDS- EN HERSTELLINGSWERKEN</t>
  </si>
  <si>
    <t>1201.uvxyz</t>
  </si>
  <si>
    <t>Onderhouds- en herstellingswerken aan cementbetonverhardingen volgens 12-1</t>
  </si>
  <si>
    <t>1211.uvxyz</t>
  </si>
  <si>
    <t>Sleufherstellingen volgens 12-11</t>
  </si>
  <si>
    <t>12-11.3.3</t>
  </si>
  <si>
    <t>1211.AQ003</t>
  </si>
  <si>
    <t>Herstellen van langssleuven in verhardingen</t>
  </si>
  <si>
    <t>1213.uvxyz</t>
  </si>
  <si>
    <t>Herstellen van lijnvormige elementen</t>
  </si>
  <si>
    <t>1213.00001</t>
  </si>
  <si>
    <t>12-13</t>
  </si>
  <si>
    <t>211/034</t>
  </si>
  <si>
    <t>211/040</t>
  </si>
  <si>
    <t>991/006</t>
  </si>
  <si>
    <t>211/033</t>
  </si>
  <si>
    <t>036/001</t>
  </si>
  <si>
    <t>211/020</t>
  </si>
  <si>
    <t>015/001A</t>
  </si>
  <si>
    <t>211/022</t>
  </si>
  <si>
    <t>211/031</t>
  </si>
  <si>
    <t>211/030</t>
  </si>
  <si>
    <t>030/007</t>
  </si>
  <si>
    <t>015/004</t>
  </si>
  <si>
    <t>044/002</t>
  </si>
  <si>
    <t>211/047</t>
  </si>
  <si>
    <t>017/014</t>
  </si>
  <si>
    <t>211/042</t>
  </si>
  <si>
    <t>211/024</t>
  </si>
  <si>
    <t>211/035</t>
  </si>
  <si>
    <t>043/002</t>
  </si>
  <si>
    <t>211/026</t>
  </si>
  <si>
    <t>017/015</t>
  </si>
  <si>
    <t>030/006</t>
  </si>
  <si>
    <t>018/001</t>
  </si>
  <si>
    <t>017/029</t>
  </si>
  <si>
    <t>015/002</t>
  </si>
  <si>
    <t>050/001</t>
  </si>
  <si>
    <t>211/023</t>
  </si>
  <si>
    <t>211/015</t>
  </si>
  <si>
    <t>021/004</t>
  </si>
  <si>
    <t>211/003</t>
  </si>
  <si>
    <t>016/001</t>
  </si>
  <si>
    <t>030/003</t>
  </si>
  <si>
    <t>211/013</t>
  </si>
  <si>
    <t>013/004</t>
  </si>
  <si>
    <t>919/003</t>
  </si>
  <si>
    <t>211/017</t>
  </si>
  <si>
    <t>211/018</t>
  </si>
  <si>
    <t>211/008</t>
  </si>
  <si>
    <t>919/001</t>
  </si>
  <si>
    <t>211/014</t>
  </si>
  <si>
    <t>211/011</t>
  </si>
  <si>
    <t>211/009</t>
  </si>
  <si>
    <t>017/010</t>
  </si>
  <si>
    <t>017/006</t>
  </si>
  <si>
    <t>017/007</t>
  </si>
  <si>
    <t>044/001</t>
  </si>
  <si>
    <t>204/001</t>
  </si>
  <si>
    <t>013/002</t>
  </si>
  <si>
    <t>043/001</t>
  </si>
  <si>
    <t>211/010</t>
  </si>
  <si>
    <t>017/004</t>
  </si>
  <si>
    <t>021/002</t>
  </si>
  <si>
    <t>912/001</t>
  </si>
  <si>
    <t>211/007</t>
  </si>
  <si>
    <t>211/001</t>
  </si>
  <si>
    <t>211/002</t>
  </si>
  <si>
    <t>045/001</t>
  </si>
  <si>
    <t>017/002</t>
  </si>
  <si>
    <t>017/012</t>
  </si>
  <si>
    <t>030/002</t>
  </si>
  <si>
    <t>013/001</t>
  </si>
  <si>
    <t>017/001</t>
  </si>
  <si>
    <t>041/001</t>
  </si>
  <si>
    <t>037/001</t>
  </si>
  <si>
    <t>243/001</t>
  </si>
  <si>
    <t>Gemiddelde alle dossiers</t>
  </si>
  <si>
    <t>Gemiddelde laatste 5 jaar</t>
  </si>
  <si>
    <t>Gemiddelde laatste jaar</t>
  </si>
  <si>
    <t>kolom niet invullen</t>
  </si>
  <si>
    <t>AANBESTEDINGSBEDRAG</t>
  </si>
  <si>
    <t>AANBESTEDINGSDATUM</t>
  </si>
  <si>
    <t>0500.00000</t>
  </si>
  <si>
    <t>ONDERFUNDERINGEN EN FUNDERINGEN</t>
  </si>
  <si>
    <t>0501.uvxyz</t>
  </si>
  <si>
    <t>Bescherming van de onderfundering of fundering volgens 5-1</t>
  </si>
  <si>
    <t>0501.AQ001</t>
  </si>
  <si>
    <t>Beschermen van de onderfundering of fundering</t>
  </si>
  <si>
    <t>5-1</t>
  </si>
  <si>
    <t>0501.00000</t>
  </si>
  <si>
    <t xml:space="preserve"> -, met geotextiel</t>
  </si>
  <si>
    <t>0502.uvxyz</t>
  </si>
  <si>
    <t>Wapenen van de onderfundering of fundering volgens 5-2</t>
  </si>
  <si>
    <t>0502.AQ001</t>
  </si>
  <si>
    <t>Wapenen van de onderfundering of fundering</t>
  </si>
  <si>
    <t>5-2</t>
  </si>
  <si>
    <t>0502.00300</t>
  </si>
  <si>
    <t xml:space="preserve"> -, met geogrids</t>
  </si>
  <si>
    <t>0503.uvxyz</t>
  </si>
  <si>
    <t>Onderfunderingen volgens 5-3</t>
  </si>
  <si>
    <t>0503.AQ002</t>
  </si>
  <si>
    <t>Onderfundering type II</t>
  </si>
  <si>
    <t>5-3.3</t>
  </si>
  <si>
    <t>0503.03020</t>
  </si>
  <si>
    <t>0503.AQ003</t>
  </si>
  <si>
    <t>Tijdelijke onderfundering type II (minder-hindersteenslag), inclusief instandhouden</t>
  </si>
  <si>
    <t>0503.AQ008</t>
  </si>
  <si>
    <t>Waterdoorlatende onderfundering</t>
  </si>
  <si>
    <t>5-3.6</t>
  </si>
  <si>
    <t>0504.uvxyz</t>
  </si>
  <si>
    <t>Fundering volgens 5-4</t>
  </si>
  <si>
    <t>0504.01000</t>
  </si>
  <si>
    <t>Inzagen van een schraalbeton- of walsbetonfundering, incl. het vullen van de voegen met bitumenemulsie</t>
  </si>
  <si>
    <t>5-4.1</t>
  </si>
  <si>
    <t>5-4.9</t>
  </si>
  <si>
    <t xml:space="preserve"> -, volume &lt;= 0,050 m³/m</t>
  </si>
  <si>
    <t>0504.AQ012</t>
  </si>
  <si>
    <t>0504.09020</t>
  </si>
  <si>
    <t>0504.AQ013</t>
  </si>
  <si>
    <t>Fundering en stut van schraal beton voor lijnvormige elementen</t>
  </si>
  <si>
    <t>0504.09102</t>
  </si>
  <si>
    <t>0504.AQ014</t>
  </si>
  <si>
    <t>Fundering van drainerend schraal beton</t>
  </si>
  <si>
    <t>5-4.10</t>
  </si>
  <si>
    <t>0504.10020</t>
  </si>
  <si>
    <t>0504.10100</t>
  </si>
  <si>
    <t>Geotextiel op het drainerend schraal beton</t>
  </si>
  <si>
    <t>0504.AQ017</t>
  </si>
  <si>
    <t>Waterdoorlatende steenslagfundering</t>
  </si>
  <si>
    <t>5-4.13</t>
  </si>
  <si>
    <t>0504.13020</t>
  </si>
  <si>
    <t>017/019</t>
  </si>
  <si>
    <t>Nummering</t>
  </si>
  <si>
    <t>xxx</t>
  </si>
  <si>
    <t>incl opmaak aquadatafiches en HA-fiches (huis- en kolkaansluitingen) volgens model</t>
  </si>
  <si>
    <t>Het uitzetten van de sleuf tbv de nutsleidingen dmv duurzame piketten en het onderhoud ervan gedurende de werken</t>
  </si>
  <si>
    <t>Omzichtig opbreken van zitbanken incl afleveren bij gemeentelijk depot</t>
  </si>
  <si>
    <t>Globale post voor het opbreken van een petanqueplein incl. boordsteen, domomietverharing, verharding kleinschalige materialen en alle fundering en onderfundering</t>
  </si>
  <si>
    <t>van het type natuursteenslag, enkel porfiersteenslag is toegestaan</t>
  </si>
  <si>
    <t>Topografische opmeting voorafgaandelijk aan de werken</t>
  </si>
  <si>
    <t>019/002</t>
  </si>
  <si>
    <t>Omgevingswerken De Meermin / AC / Kerkplein</t>
  </si>
  <si>
    <t>sonderen naar nutsleidingen en riolering (bepaling van exacte ligging en diepte)</t>
  </si>
  <si>
    <t>'Leveren en plaatsen van "minder-hinder" voetgangersmatten (rijplaten in kunststof) m.i.v. onderhoud gedurende de werken, verwijderen en afvoeren</t>
  </si>
  <si>
    <t>Alle bestaande infrastructuur dient in stand te worden gehouden en te worden beschermd</t>
  </si>
  <si>
    <t>Bouwrijp maken van de werkzone</t>
  </si>
  <si>
    <t xml:space="preserve"> -, omzichting opbreken van lijnafwatering</t>
  </si>
  <si>
    <t>af te leveren op gemeentelijk depot</t>
  </si>
  <si>
    <t>-, aan-en afvoer van een installatie voor fysische scheiding</t>
  </si>
  <si>
    <t>-, zeven van teelaarde inclusief afvoer van inerte materialen</t>
  </si>
  <si>
    <t>Specifeke bepalingen met betrekking tot 'Tijdelijk handelingskader PFAS'</t>
  </si>
  <si>
    <t xml:space="preserve">-, bijkomende post ifv tijdelijk handelingskader PFAS, vervoer van gronden </t>
  </si>
  <si>
    <t xml:space="preserve">-, omzetting grondverzet ifv tijdelijk handelingskader PFAS </t>
  </si>
  <si>
    <t>Marollenstraat en Abdij van Roosenberglaan N446 (gewestweg) en toegang Administratief centrum</t>
  </si>
  <si>
    <t xml:space="preserve"> -, waterpasserende betonstraatsteen, 25x25cm 2/2, dikte 10cm, kleur grijs</t>
  </si>
  <si>
    <t>Verharding van boomschors type Franse Pijnboom volgens 4-7</t>
  </si>
  <si>
    <t>aan te leggen onder verharding Finse piste</t>
  </si>
  <si>
    <t>-, nominal dikte 20cm</t>
  </si>
  <si>
    <t>Finse piste, staal voor te leggen alvorens bestelling (moet overeenkomen met bestaande verharding)</t>
  </si>
  <si>
    <t>incl. verankeren op schraalbetonfundering dmv stalen piketpalen</t>
  </si>
  <si>
    <t>(Her)Plaatsen van fietshouders volgens 9-78</t>
  </si>
  <si>
    <t>9-78</t>
  </si>
  <si>
    <t>-, Plaatsen van fietshouders "L-profiel" bevestigen aan "U-profiel" middenbaar</t>
  </si>
  <si>
    <t>-, Plaatsen van fietshouder "U-profiel" middenbaar</t>
  </si>
  <si>
    <t>-, Herplaatsen van afvalhouders afkomstig van omzichtige opbraak</t>
  </si>
  <si>
    <t>-, Meerprijs voor afwerken met zitvlak in hout - afmetingen L2000 x B500 mm</t>
  </si>
  <si>
    <t>incl. galva sokkel met driekantsslot</t>
  </si>
  <si>
    <t>-, Ter beschikking stellen en gebruik van materieel volgens 9-20, incl. bediener/bestuurder,een rupskraan (40 ton)</t>
  </si>
  <si>
    <t>-, Ter beschikking stellen en gebruik van materieel volgens 9-20, incl. bediener/bestuurder,een bandenkraan</t>
  </si>
  <si>
    <t>-, Ter beschikking stellen en gebruik van materieel volgens 9-20, incl. bediener/bestuurder, een vrachtwagen (30 ton)</t>
  </si>
  <si>
    <t>Herstellen van langssleuven in verhardingen
-, onder kleinschalige materialen, incl. 25 cm steenslagfundering type IIA</t>
  </si>
  <si>
    <t>0703.uvxyz</t>
  </si>
  <si>
    <t>Toegangs- en verbindingsputten volgens 7-3</t>
  </si>
  <si>
    <t>0703.AQ146</t>
  </si>
  <si>
    <t xml:space="preserve">Aanpassen van bovenbouw van bestaande te behouden toegangs- of verbindingsput aan de nieuwe hoogte met behoud van bestaande putrand en deksel </t>
  </si>
  <si>
    <t>7-3.7</t>
  </si>
  <si>
    <t>0703.07001</t>
  </si>
  <si>
    <t xml:space="preserve"> -, met geprefabriceerde of ter plaatse gestorte regeling</t>
  </si>
  <si>
    <t>Aanleggen van petanqueterreinen</t>
  </si>
  <si>
    <t>Steenslagfundering met continue korrelverdeling zonder toevoegsels, type II</t>
  </si>
  <si>
    <t xml:space="preserve"> -, volume ≤ 0,100 m³/m</t>
  </si>
  <si>
    <t>Dolomietverharding, bovenlaag 0/5</t>
  </si>
  <si>
    <t xml:space="preserve"> -, Enom = 3 cm</t>
  </si>
  <si>
    <t>Dolomietverharding, onderlaag 5/15</t>
  </si>
  <si>
    <t xml:space="preserve"> -, Enom = 5 cm</t>
  </si>
  <si>
    <t>0504.03220</t>
  </si>
  <si>
    <t>0504.09104</t>
  </si>
  <si>
    <t>0604.10503</t>
  </si>
  <si>
    <t>0604.12505</t>
  </si>
  <si>
    <t>6-4.1</t>
  </si>
  <si>
    <t>5-4.3</t>
  </si>
  <si>
    <t>Bodemafdekking volgens 11-10.11
-, boomschors 20/40, dikte 7cm</t>
  </si>
  <si>
    <t>te voorzien onder waterdoorlatende onderfundering</t>
  </si>
  <si>
    <t>te voorzien onder onderfundering</t>
  </si>
  <si>
    <t>0503.06020</t>
  </si>
  <si>
    <t xml:space="preserve"> -, dikte 21 cm</t>
  </si>
  <si>
    <t>grasbetontegel - formaat 25x25cm 2/2
Incl. vullen van de holtes met bodemsubstraat met vooraf gemengd graszaad
Parking Meermin</t>
  </si>
  <si>
    <t>tussensteen - formaat 25x25cm 2/2
Incl. vullen van de holtes met bodemsubstraat met vooraf gemengd graszaad
Belijning parking Meermin</t>
  </si>
  <si>
    <t>onder gezaagde graniet kassei met mortelvoeg (parking)</t>
  </si>
  <si>
    <t>onder grasbetontegels en tussensteen 25x25x10 (parking)</t>
  </si>
  <si>
    <t>onder gezaagde kassei met mortelvoeg (toegangsweg)</t>
  </si>
  <si>
    <t>onder kasseien met grasvoeg (toegangsweg + parking OCT)</t>
  </si>
  <si>
    <t>onder kasseien met grasvoeg (voetgangerszone)</t>
  </si>
  <si>
    <t>onder kassei met mortelvoeg en  kassei met grasvoeg (toegangsweg + perking OCT)</t>
  </si>
  <si>
    <t>Bed van steenslag 2/6,3 voor bestratingen van in rijen te leggen kasseien, Enom = 5 cm</t>
  </si>
  <si>
    <t>mindervalideparkeerplaatsen parking, 70m²</t>
  </si>
  <si>
    <t>Bed van steenslag 2/6,3 voor bestratingen van betonstraatstenen, Enom = 5 cm</t>
  </si>
  <si>
    <t>onder waterpasserende betonstraatsteen 25x25x10 (MIVA parking)</t>
  </si>
  <si>
    <t>onder grasbetontegels 25x25x10 (parking) en waterpasserende betonstraatstenen MIVA parking</t>
  </si>
  <si>
    <t>0504.09106</t>
  </si>
  <si>
    <t xml:space="preserve"> -, volume &lt;= 0,150 m³/m</t>
  </si>
  <si>
    <t>onder ID1</t>
  </si>
  <si>
    <t>onder betonnen zitelementen</t>
  </si>
  <si>
    <t>Omzichtig opbreken van fietshouders tbv herplaatsing</t>
  </si>
  <si>
    <t>incl. tijdelijke stockage</t>
  </si>
  <si>
    <t>Omzichtig opbreken van afvalhouders tbv herplaatsing</t>
  </si>
  <si>
    <t>op aanduiding van het bestuur</t>
  </si>
  <si>
    <t>0401.40050</t>
  </si>
  <si>
    <t>Voorzien van rijplaten tegen bodemverdichting</t>
  </si>
  <si>
    <t>4-1.1.3.6</t>
  </si>
  <si>
    <t>wadi's</t>
  </si>
  <si>
    <t>wegeniswerken</t>
  </si>
  <si>
    <t>0402.AQ009</t>
  </si>
  <si>
    <t>Ophoging</t>
  </si>
  <si>
    <t>4-2.1.2.3</t>
  </si>
  <si>
    <t>0402.30030</t>
  </si>
  <si>
    <t xml:space="preserve"> -, met uitgegraven bodem, geleverd door de aannemer</t>
  </si>
  <si>
    <t>T-inspectieopeningen incl. deksel volgens 7-6.2.5</t>
  </si>
  <si>
    <t>tbv inspectiemogelijkheid straatkolkaansluitingen, deksel wodt ingewerkt in de verharding</t>
  </si>
  <si>
    <t>onder IIE1</t>
  </si>
  <si>
    <t>rioleringswerken</t>
  </si>
  <si>
    <t>thv petanqueplein 4st</t>
  </si>
  <si>
    <t>Leveren en plaatsen van speelelement: Behendigheidsparcours "4 delen"</t>
  </si>
  <si>
    <t>Verharding van grindgazon (gewapend gazon)</t>
  </si>
  <si>
    <t>-, nominal dikte 10cm</t>
  </si>
  <si>
    <t>gazon overrijdbaar door brandweer, samenstelling van lava, teelaarde, kalksteenslag en schorscompost</t>
  </si>
  <si>
    <t>3 kg/100m², intensief gras en gazon overrijdbaar door brandweer</t>
  </si>
  <si>
    <t>4 gram/m2, volgens opgegeven kruidachtig mengsel O1</t>
  </si>
  <si>
    <t>4 gram/m2, volgens opgegeven kruidachtig mengsel N1</t>
  </si>
  <si>
    <t>4 gram/m2, volgens opgegeven kruidachtig mengsel B1</t>
  </si>
  <si>
    <t>Heesters type 1: volgens samenstelling aangegeven op plan (200 m²)</t>
  </si>
  <si>
    <t>Heesters type 2: volgens samenstelling aangegeven op plan (550m²)</t>
  </si>
  <si>
    <t>Heesters type 3: volgens samenstelling aangegeven op plan (160 m²)</t>
  </si>
  <si>
    <t>1108.06402</t>
  </si>
  <si>
    <t xml:space="preserve"> -, plantmaat 175/200</t>
  </si>
  <si>
    <t>Prunus avium</t>
  </si>
  <si>
    <t>Cornus sanguinea</t>
  </si>
  <si>
    <t>Amelanchier ovalis</t>
  </si>
  <si>
    <t>Hamamelis x intermedia 'Diane'</t>
  </si>
  <si>
    <t>Crataegus monogyna</t>
  </si>
  <si>
    <t>Syringa vulgaris 'Monique Lemoine'</t>
  </si>
  <si>
    <t>1108.06205</t>
  </si>
  <si>
    <t xml:space="preserve"> -, plantmaat 18/20</t>
  </si>
  <si>
    <t>Liquidambar styraciflua</t>
  </si>
  <si>
    <t>Ginko biloba</t>
  </si>
  <si>
    <t>1108.06206</t>
  </si>
  <si>
    <t xml:space="preserve"> -, plantmaat 20/25</t>
  </si>
  <si>
    <t>Alnus glutinosa</t>
  </si>
  <si>
    <t>Carpinus Betulus</t>
  </si>
  <si>
    <t>Fagus sylvatica</t>
  </si>
  <si>
    <t>Quercus robor</t>
  </si>
  <si>
    <t>Aesculus hippocastanum</t>
  </si>
  <si>
    <t>Populus nigra</t>
  </si>
  <si>
    <t>Tillia Platphulos Zomerlinde</t>
  </si>
  <si>
    <t>Begieten van bomen, meerstammige bomen of veren (aantal bomen x 9 beurten x 2 jaar)</t>
  </si>
  <si>
    <t>100L compost per 3m³ telaarde</t>
  </si>
  <si>
    <t>1111.04102</t>
  </si>
  <si>
    <t xml:space="preserve"> -, 7 tot 9 beurten/jaar (basisoppervlakte x aantal beurten x aantal jaar)</t>
  </si>
  <si>
    <t>intensief maaibeheer, 9 beurten x 2 jaar</t>
  </si>
  <si>
    <t>extensief maaibeheer, bloemenrijk kruidenmengsel, 2 beurten x 2 jaar</t>
  </si>
  <si>
    <t>2 beurten x 2 jaar</t>
  </si>
  <si>
    <t>watergreppel IIE2 thv inrit Meermin (10m), trottoirband IE (20m) en kantstrook IIE1 thv Kerplein (20m)</t>
  </si>
  <si>
    <t>voor alle bomen die in de volle grond, 9m3/boom</t>
  </si>
  <si>
    <t>Te voorziene som voor het uitvoeren van onvoorziene werken</t>
  </si>
  <si>
    <t>TVS</t>
  </si>
  <si>
    <t>ifv het afstemmen ontwerpniveau tgv reeds uitgevoerde werken</t>
  </si>
  <si>
    <t>i.f.v. afschermen voetgangers werfzone</t>
  </si>
  <si>
    <t>alle maatregelen ten behoeve van bescherming van bestaande gebouwen en infstractuur, beschadigingen worden hersteld op kosten van de opdrachtnemer</t>
  </si>
  <si>
    <t>Prijs voor afvoer en verwerken van grondoverschotten wegenis</t>
  </si>
  <si>
    <t>enkele rit naar overnemer</t>
  </si>
  <si>
    <t>-, te voorziene som voor beproevingskosten gronden en opmaak T.V.</t>
  </si>
  <si>
    <t>-, te voorziene som voor overname en verwerking van niet-herbruikbare bodem</t>
  </si>
  <si>
    <t>-, afvoer van niet herbruikbare bodem naar verwerker</t>
  </si>
  <si>
    <t>-, onder profiel brengen na effenen en verdichten ter hoogte van de wadi's</t>
  </si>
  <si>
    <t>Afdekking met teelaarde, afkomstig van de werf</t>
  </si>
  <si>
    <t>0402.4011</t>
  </si>
  <si>
    <t>eerst evaluatie ter plaatste of teelaarde van goede kwaliteit is</t>
  </si>
  <si>
    <t xml:space="preserve"> , voor gebruik binnen de werf</t>
  </si>
  <si>
    <t>0402.10021</t>
  </si>
  <si>
    <t>witte niet-geweven geotextiel</t>
  </si>
  <si>
    <t>Opvoegen van betonstraatstenen met steenslag 1/3</t>
  </si>
  <si>
    <t>0503A03000</t>
  </si>
  <si>
    <t>Tijdelijke onderfundering type II (minder-hindersteenslag) voor opvullen verschil tussen wegfundering en bestaande verharding, inclusief instandhouden en terug opbreken en afvoeren</t>
  </si>
  <si>
    <t>thv op te breken cementbetonverharding</t>
  </si>
  <si>
    <t>afkomstig van omzichtige opbraak RAL7016</t>
  </si>
  <si>
    <t>0603.60062</t>
  </si>
  <si>
    <t>Mortelbed voor bestratingen van betontegels, Enom = 2,5 cm</t>
  </si>
  <si>
    <t>6-3.7.4.3</t>
  </si>
  <si>
    <t xml:space="preserve"> -, buitenbreedte= 150mm</t>
  </si>
  <si>
    <t xml:space="preserve"> -, zandvang buitenbreedte = 200mm</t>
  </si>
  <si>
    <t>incl. rooster gelijk aan de reeds bestaande lijnafwatering op de site</t>
  </si>
  <si>
    <t>9-104</t>
  </si>
  <si>
    <t>te voorzien in groenzones</t>
  </si>
  <si>
    <t xml:space="preserve"> Afboorden van wandelpanden in kassei
-, staalband uit roestvrij staal H: 17cm </t>
  </si>
  <si>
    <t>kasseien met bolle kop met grasvoeg, dikte 14cm, porfier, toegangsweg 125m²</t>
  </si>
  <si>
    <t>kasseien met bolle kop met grasvoeg, dikte 14cm, porfier, voetgangserszone 320m²</t>
  </si>
  <si>
    <t>gezaagde kassei met grasvoeg, dikte 12cm, porfier, voetgangerszone 200m²</t>
  </si>
  <si>
    <t>gezaagde kassei met grasvoeg, dikte 12cm, porfier, porfier, toegangsweg 70m², parking OCT 10m²</t>
  </si>
  <si>
    <t>gezaagde kassei met mortelvoeg, dikte 12cm, porfier, parking 700m²</t>
  </si>
  <si>
    <t>gezaagde kassei met mortelvoeg, dikte 12cm, porfier, toegangsweg 150m²</t>
  </si>
  <si>
    <t>gezaagde kassei met open voeg in steenslag, dikte 12cm, porfier, parking 155m²</t>
  </si>
  <si>
    <t>gezaagde kassei met open voeg in steenslag, dikte 12cm, porfier, voetgangerszone 400m²</t>
  </si>
  <si>
    <t>thv zone's met heesters</t>
  </si>
  <si>
    <t>totale oppervlakte +- 7650 m²
Deze post omvat alle werken die hiervoor nodig zijn, i.e. grondwerken, opbraak en verwijderen alle aard van begroeiing (bomen, struiken, hagen,…), constructies, belemmeringen, de vlakke afwerking van het maaiveld, opbraak van bestaande verharde oppervlaktes in diverse materialen, … De aannemer dient bij zijn prijsbieding de toestand op voorhand te verkennen</t>
  </si>
  <si>
    <t>Beschermen van de onderfundering of fundering
 -, met niet-geweven geotextiel voor infiltratie type 5-3 volgens tabel 5 van PTV829</t>
  </si>
  <si>
    <t>Ongewapende cementbetonverhardingen
-, Meerprijs voor het uitwassen van het steenskelet</t>
  </si>
  <si>
    <t>Ongewapende cementbetonverhardingen
-, opmaak van het voegenplan en controle voegenplan door extern controlebureau of expert gespecialiseerd in betonverhardingen</t>
  </si>
  <si>
    <t>Ongewapende cementbetonverhardingen
-, uitvoeren van proefplaten met afmetingen ca. 1 m x 1 m x 0,15 m op basis van het goedgekeurde betonmengsel</t>
  </si>
  <si>
    <t>Bestrating van in rijen te leggen kasseien volgens 6-3.2
-, legbed van RIJKE zandcement voor bestrating in rijen te leggen kasseien, Enom = 5cm, min. 20kg/m³</t>
  </si>
  <si>
    <t>Bestrating van in rijen te leggen kasseien volgens 6-3.2
-, Bed van steenslag met bodemsubstraat voor bestratingen van in rijen te leggen kasseien, Enom = 5 cm</t>
  </si>
  <si>
    <t>Bestrating van in rijen te leggen kasseien volgens 6-3.2
-, voegvulling van gemodificeerde mortel, bouwklasse B6-B10</t>
  </si>
  <si>
    <t>Bestrating van in rijen te leggen kasseien volgens 6-3.2
-, voegvulling van split 2/4</t>
  </si>
  <si>
    <t>Bestrating van in rijen te leggen kasseien volgens 6-3.2
-, voegvulling van grindgazon</t>
  </si>
  <si>
    <t>Bestrating van in rijen te leggen kasseien volgens 6-3.2
-, aanbrengen van een isolatievoeg tussen een bestaande constructie en de kasseiverharding</t>
  </si>
  <si>
    <t>Bestrating van in rijen te leggen kasseien volgens 6-3.2
-, meerprijs voor voegplank voor uitzettingsvoegen volgens 3-17, hoogte = 40cm</t>
  </si>
  <si>
    <t>Bestrating van in rijen te leggen kasseien volgens 6-3.2
-, uitvoeren van proefvakken van 2m² om de degelijkheid van het gekozen product en de gekozen voegbreedte te testen</t>
  </si>
  <si>
    <t>Bestrating van symbooltegels volgens 6-3.7
Symbooltegel markering MIVA parkeerplaats volgens 3-23.10 
-, 880 x 880, 100 mm - Kleur blauw</t>
  </si>
  <si>
    <t>Bestrating van symbooltegels volgens 6-3.7
Symbooltegel markering auto-oplaadpunt volgens 3-23.10 
-, 880 x 880, 100 mm - Kleur groen</t>
  </si>
  <si>
    <t>Straatkolkputjes in wadi/grachten volgens 12-4.5
'-, Kunststofput incl. rooster in gietijzer</t>
  </si>
  <si>
    <t>'Straatkolkputjes in wadi/grachten volgens 12-4.5
-, Kader in geprefabriceerd gewapend beton voor straatkolkputjes</t>
  </si>
  <si>
    <t>Infiltratiekolken
-, Plaatsen van infiltratiekolk type A/I+</t>
  </si>
  <si>
    <t>Infiltratiekolken
-, Aanbrengen van de bovenbouw met een nodulair gietijzeren rioolmond volgens 7-6.24</t>
  </si>
  <si>
    <t>Infiltratiekolken
Aanvulling van de bouwput met filtermateriaal
-, Zand voor drainering - volgens 3-6.2.1</t>
  </si>
  <si>
    <t>Infiltratiekolken
Aanvulling van de bouwput met filtermateriaal
-, Waterdoorlatend "niet-geweven geotextiel" voor infiltratie type 5.3 volgens tabel 5 van PTV829</t>
  </si>
  <si>
    <t>Leveren en plaatsen van anti-parkeerpalen
 -, Herplaatsen van anti-parkeerpalen afkomstig van omzichtige opbraak</t>
  </si>
  <si>
    <t>Leveren en plaatsen van wegneembre anti-parkeerpalen 
-, Leveren en plaatsen van wegneembare en flexibele anti-parkeerpalen</t>
  </si>
  <si>
    <t>Verticale signalisatie en wegbebakening volgens 10-1
-, totale bordoppervlakte S ≤ 1 m² / 1 steun</t>
  </si>
  <si>
    <t>Verticale signalisatie en wegbebakening volgens 10-1
-, totale bordoppervlakte: 1 m² &lt; S ≤ 2 m² / 1 steun</t>
  </si>
  <si>
    <t>Omleidingen en signalisatie verschillend van de werfzone
-, borden type A tem E</t>
  </si>
  <si>
    <t>Omleidingen en signalisatie verschillend van de werfzone
-, borden type F 0,5 m² &lt; S &lt;= 1 m²</t>
  </si>
  <si>
    <t>Omleidingen en signalisatie verschillend van de werfzone
-, borden type F 1 m² &lt; S &lt;= 2 m²</t>
  </si>
  <si>
    <t>Omleidingen en signalisatie verschillend van de werfzone
-, compleet hekken - inbegrepen borden en knipperlichten</t>
  </si>
  <si>
    <t>Omleidingen en signalisatie verschillend van de werfzone
-, bord verantwoordelijke signalisatie</t>
  </si>
  <si>
    <t>Andere afbakeningselementen
-, bakens type IIa en IIb  (type 2 folie)</t>
  </si>
  <si>
    <t>RAMING</t>
  </si>
  <si>
    <t>voor de geraamde som van 2.625 euro</t>
  </si>
  <si>
    <t>voor de geraamde som van 6.242 euro</t>
  </si>
  <si>
    <t>SAMENVATTENDE OPMETINGSSTAAT</t>
  </si>
  <si>
    <t>Opdracht</t>
  </si>
  <si>
    <t>Locatie</t>
  </si>
  <si>
    <t>Aanbestedende dienst</t>
  </si>
  <si>
    <t>Studiebureau</t>
  </si>
  <si>
    <t>S.Bilt</t>
  </si>
  <si>
    <t>Ontwerper</t>
  </si>
  <si>
    <t>Raming excl btw</t>
  </si>
  <si>
    <t>Btw 21%</t>
  </si>
  <si>
    <t>BTW medecontractant</t>
  </si>
  <si>
    <t>BTW recupereerbaar</t>
  </si>
  <si>
    <t>BTW op budget opdracht</t>
  </si>
  <si>
    <t>Algemen kostprijs der werken</t>
  </si>
  <si>
    <t>Gelezen en goedgekeurd,</t>
  </si>
  <si>
    <t>Datum</t>
  </si>
  <si>
    <t>De aanbestedende dienst,</t>
  </si>
  <si>
    <t>De ontwerper,</t>
  </si>
  <si>
    <t>Gemeente Waasmunster</t>
  </si>
  <si>
    <t>Leveren en plaatsen van zitelement in beton volgens 9-71
-, Leveren en plaatsen van betonnen zitelementen H=600 mm - zitelement Zx (aanduiding op grondplan) - gebogen elementen</t>
  </si>
  <si>
    <t>zie teams 03/06 20:24u</t>
  </si>
  <si>
    <t xml:space="preserve">architectonische beton - kleur: hardsteenkleur
thv meermin 38m </t>
  </si>
  <si>
    <t>Leveren en plaatsen van zitelement in beton volgens 9-71
-, Leveren en plaatsen van betonnen zitelementen H=600 mm - zitelement Zx (aanduiding op grondplan) - rechte elementen</t>
  </si>
  <si>
    <t>architectonische beton - kleur: hardsteenkleur
thv petanqueplein 4st met lengte 3m</t>
  </si>
  <si>
    <t>Funderingsubstraat voor grindgazon</t>
  </si>
  <si>
    <t>3-7.5</t>
  </si>
  <si>
    <t xml:space="preserve"> -, dikte 25 cm, kaliber 0-40mm</t>
  </si>
  <si>
    <t>aan te leggen onder gazon overrijdbaar door brandweer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</si>
</sst>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4" formatCode="_-* #,##0.00\ &quot;€&quot;_-;\-* #,##0.00\ &quot;€&quot;_-;_-* &quot;-&quot;??\ &quot;€&quot;_-;_-@_-"/>
    <numFmt numFmtId="43" formatCode="_-* #,##0.00_-;\-* #,##0.00_-;_-* &quot;-&quot;??_-;_-@_-"/>
    <numFmt numFmtId="164" formatCode="_ &quot;€&quot;\ * #,##0.00_ ;_ &quot;€&quot;\ * \-#,##0.00_ ;_ &quot;€&quot;\ * &quot;-&quot;??_ ;_ @_ "/>
    <numFmt numFmtId="165" formatCode="_ * #,##0.00_ ;_ * \-#,##0.00_ ;_ * &quot;-&quot;??_ ;_ @_ "/>
    <numFmt numFmtId="166" formatCode="0000.00000"/>
    <numFmt numFmtId="167" formatCode="_(* #,##0.00_);_(* \(#,##0.00\);_(* &quot;-&quot;??_);_(@_)"/>
    <numFmt numFmtId="168" formatCode="d/mm/yyyy;@"/>
    <numFmt numFmtId="169" formatCode="0000"/>
    <numFmt numFmtId="170" formatCode="_-* #,##0.00\ _€_-;\-* #,##0.00\ _€_-;_-* &quot;-&quot;??\ _€_-;_-@_-"/>
    <numFmt numFmtId="171" formatCode="_-* #,##0.00\ [$€]_-;\-* #,##0.00\ [$€]_-;_-* &quot;-&quot;??\ [$€]_-;_-@_-"/>
    <numFmt numFmtId="172" formatCode="_-\€\ #,##0.00;[Red]_-\€\ \-#,##0.00"/>
  </numFmts>
  <fonts count="108">
    <font>
      <sz val="10"/>
      <name val="Arial"/>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9"/>
      <color theme="1"/>
      <name val="Tahoma"/>
      <family val="2"/>
    </font>
    <font>
      <sz val="10"/>
      <color theme="1"/>
      <name val="Tahoma"/>
      <family val="2"/>
    </font>
    <font>
      <sz val="9"/>
      <color theme="1"/>
      <name val="Tahoma"/>
      <family val="2"/>
    </font>
    <font>
      <sz val="9"/>
      <color theme="1"/>
      <name val="Tahoma"/>
      <family val="2"/>
    </font>
    <font>
      <b/>
      <sz val="9"/>
      <color theme="1"/>
      <name val="Tahoma"/>
      <family val="2"/>
    </font>
    <font>
      <sz val="10"/>
      <name val="Arial"/>
      <family val="2"/>
    </font>
    <font>
      <u/>
      <sz val="10"/>
      <color theme="10"/>
      <name val="Arial"/>
      <family val="2"/>
    </font>
    <font>
      <b/>
      <sz val="9"/>
      <color rgb="FFFF0000"/>
      <name val="Tahoma"/>
      <family val="2"/>
    </font>
    <font>
      <sz val="11"/>
      <name val="Times New Roman"/>
      <family val="1"/>
    </font>
    <font>
      <b/>
      <sz val="9"/>
      <color indexed="81"/>
      <name val="Tahoma"/>
      <family val="2"/>
    </font>
    <font>
      <sz val="9"/>
      <color indexed="81"/>
      <name val="Tahoma"/>
      <family val="2"/>
    </font>
    <font>
      <b/>
      <sz val="9"/>
      <name val="Tahoma"/>
      <family val="2"/>
    </font>
    <font>
      <sz val="8"/>
      <name val="Arial"/>
      <family val="2"/>
    </font>
    <font>
      <u/>
      <sz val="12"/>
      <color theme="10"/>
      <name val="SWISS"/>
    </font>
    <font>
      <u/>
      <sz val="9"/>
      <color theme="10"/>
      <name val="Tahoma"/>
      <family val="2"/>
    </font>
    <font>
      <sz val="12"/>
      <name val="SWISS"/>
    </font>
    <font>
      <sz val="9"/>
      <name val="Tahoma"/>
      <family val="2"/>
    </font>
    <font>
      <sz val="10"/>
      <name val="Helv"/>
    </font>
    <font>
      <sz val="11"/>
      <color theme="1"/>
      <name val="Calibri"/>
      <family val="2"/>
      <scheme val="minor"/>
    </font>
    <font>
      <sz val="9"/>
      <color rgb="FFC00000"/>
      <name val="Tahoma"/>
      <family val="2"/>
    </font>
    <font>
      <sz val="9"/>
      <color rgb="FF0070C0"/>
      <name val="Tahoma"/>
      <family val="2"/>
    </font>
    <font>
      <sz val="9"/>
      <color theme="0" tint="-0.499984740745262"/>
      <name val="Tahoma"/>
      <family val="2"/>
    </font>
    <font>
      <b/>
      <sz val="9"/>
      <color theme="0" tint="-0.499984740745262"/>
      <name val="Tahoma"/>
      <family val="2"/>
    </font>
    <font>
      <b/>
      <sz val="9"/>
      <color rgb="FF0070C0"/>
      <name val="Tahoma"/>
      <family val="2"/>
    </font>
    <font>
      <sz val="9"/>
      <color rgb="FFFF0000"/>
      <name val="Tahoma"/>
      <family val="2"/>
    </font>
    <font>
      <b/>
      <sz val="9"/>
      <color rgb="FFC00000"/>
      <name val="Tahoma"/>
      <family val="2"/>
    </font>
    <font>
      <i/>
      <sz val="9"/>
      <color rgb="FF0070C0"/>
      <name val="Tahoma"/>
      <family val="2"/>
    </font>
    <font>
      <sz val="11"/>
      <color indexed="8"/>
      <name val="Calibri"/>
      <family val="2"/>
    </font>
    <font>
      <i/>
      <sz val="9"/>
      <color theme="1"/>
      <name val="Tahoma"/>
      <family val="2"/>
    </font>
    <font>
      <sz val="18"/>
      <color theme="3"/>
      <name val="Calibri Light"/>
      <family val="2"/>
      <scheme val="major"/>
    </font>
    <font>
      <sz val="10"/>
      <name val="MS Sans Serif"/>
      <family val="2"/>
    </font>
    <font>
      <sz val="10"/>
      <name val="MS Sans Serif"/>
    </font>
    <font>
      <b/>
      <sz val="10"/>
      <name val="Times New Roman"/>
      <family val="1"/>
    </font>
    <font>
      <sz val="11"/>
      <color indexed="9"/>
      <name val="Calibri"/>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006100"/>
      <name val="Calibri"/>
      <family val="2"/>
      <scheme val="minor"/>
    </font>
    <font>
      <sz val="11"/>
      <color rgb="FF3F3F76"/>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6500"/>
      <name val="Calibri"/>
      <family val="2"/>
      <scheme val="minor"/>
    </font>
    <font>
      <sz val="11"/>
      <color rgb="FF9C0006"/>
      <name val="Calibri"/>
      <family val="2"/>
      <scheme val="minor"/>
    </font>
    <font>
      <b/>
      <sz val="18"/>
      <color theme="3"/>
      <name val="Calibri Light"/>
      <family val="2"/>
      <scheme val="major"/>
    </font>
    <font>
      <b/>
      <sz val="11"/>
      <color theme="1"/>
      <name val="Calibri"/>
      <family val="2"/>
      <scheme val="minor"/>
    </font>
    <font>
      <b/>
      <sz val="11"/>
      <color rgb="FF3F3F3F"/>
      <name val="Calibri"/>
      <family val="2"/>
      <scheme val="minor"/>
    </font>
    <font>
      <i/>
      <sz val="11"/>
      <color rgb="FF7F7F7F"/>
      <name val="Calibri"/>
      <family val="2"/>
      <scheme val="minor"/>
    </font>
    <font>
      <sz val="11"/>
      <color rgb="FFFF0000"/>
      <name val="Calibri"/>
      <family val="2"/>
      <scheme val="minor"/>
    </font>
    <font>
      <sz val="9"/>
      <color rgb="FF969696"/>
      <name val="Tahoma"/>
      <family val="2"/>
    </font>
    <font>
      <b/>
      <sz val="9"/>
      <color rgb="FF969696"/>
      <name val="Tahoma"/>
      <family val="2"/>
    </font>
    <font>
      <b/>
      <sz val="9"/>
      <color theme="1"/>
      <name val="Tahoma"/>
      <family val="2"/>
    </font>
    <font>
      <b/>
      <sz val="9"/>
      <color rgb="FFFFC000"/>
      <name val="Tahoma"/>
      <family val="2"/>
    </font>
    <font>
      <sz val="11"/>
      <color rgb="FF9C0006"/>
      <name val="Calibri"/>
      <family val="2"/>
    </font>
    <font>
      <b/>
      <sz val="11"/>
      <color rgb="FFFA7D00"/>
      <name val="Calibri"/>
      <family val="2"/>
    </font>
    <font>
      <i/>
      <sz val="11"/>
      <color rgb="FF7F7F7F"/>
      <name val="Calibri"/>
      <family val="2"/>
    </font>
    <font>
      <sz val="11"/>
      <color rgb="FF006100"/>
      <name val="Calibri"/>
      <family val="2"/>
    </font>
    <font>
      <b/>
      <sz val="15"/>
      <color theme="3"/>
      <name val="Calibri"/>
      <family val="2"/>
    </font>
    <font>
      <b/>
      <sz val="13"/>
      <color theme="3"/>
      <name val="Calibri"/>
      <family val="2"/>
    </font>
    <font>
      <b/>
      <sz val="11"/>
      <color theme="3"/>
      <name val="Calibri"/>
      <family val="2"/>
    </font>
    <font>
      <sz val="11"/>
      <color rgb="FF3F3F76"/>
      <name val="Calibri"/>
      <family val="2"/>
    </font>
    <font>
      <sz val="11"/>
      <color rgb="FFFA7D00"/>
      <name val="Calibri"/>
      <family val="2"/>
    </font>
    <font>
      <sz val="11"/>
      <color rgb="FF9C6500"/>
      <name val="Calibri"/>
      <family val="2"/>
    </font>
    <font>
      <b/>
      <sz val="11"/>
      <color rgb="FF3F3F3F"/>
      <name val="Calibri"/>
      <family val="2"/>
    </font>
    <font>
      <sz val="11"/>
      <color indexed="8"/>
      <name val="Calibri"/>
      <family val="2"/>
      <scheme val="minor"/>
    </font>
    <font>
      <b/>
      <sz val="18"/>
      <color theme="3"/>
      <name val="Cambria"/>
      <family val="2"/>
    </font>
    <font>
      <sz val="10"/>
      <color theme="1"/>
      <name val="Arial"/>
      <family val="2"/>
    </font>
    <font>
      <i/>
      <sz val="8"/>
      <name val="Tahoma"/>
      <family val="2"/>
    </font>
    <font>
      <b/>
      <sz val="10"/>
      <name val="Arial"/>
      <family val="2"/>
    </font>
    <font>
      <b/>
      <sz val="11"/>
      <color theme="1"/>
      <name val="Tahoma"/>
      <family val="2"/>
    </font>
    <font>
      <b/>
      <sz val="11"/>
      <color rgb="FFFF0000"/>
      <name val="Tahoma"/>
      <family val="2"/>
    </font>
    <font>
      <sz val="10"/>
      <name val="Verdana"/>
      <family val="2"/>
    </font>
    <font>
      <b/>
      <sz val="16"/>
      <name val="Verdana"/>
      <family val="2"/>
    </font>
    <font>
      <i/>
      <sz val="10"/>
      <name val="Verdana"/>
      <family val="2"/>
    </font>
    <font>
      <b/>
      <sz val="10"/>
      <name val="Verdana"/>
      <family val="2"/>
    </font>
  </fonts>
  <fills count="103">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rgb="FFD6DCE4"/>
        <bgColor indexed="64"/>
      </patternFill>
    </fill>
    <fill>
      <patternFill patternType="solid">
        <fgColor rgb="FFEDEDED"/>
        <bgColor indexed="64"/>
      </patternFill>
    </fill>
    <fill>
      <patternFill patternType="solid">
        <fgColor rgb="FFF8CBAD"/>
        <bgColor indexed="64"/>
      </patternFill>
    </fill>
    <fill>
      <patternFill patternType="solid">
        <fgColor rgb="FFFFE699"/>
        <bgColor indexed="64"/>
      </patternFill>
    </fill>
    <fill>
      <patternFill patternType="solid">
        <fgColor rgb="FFC6E0B4"/>
        <bgColor indexed="64"/>
      </patternFill>
    </fill>
    <fill>
      <patternFill patternType="solid">
        <fgColor rgb="FF9BC2E6"/>
        <bgColor indexed="64"/>
      </patternFill>
    </fill>
    <fill>
      <patternFill patternType="solid">
        <fgColor rgb="FF8EA9DB"/>
        <bgColor indexed="64"/>
      </patternFill>
    </fill>
    <fill>
      <patternFill patternType="solid">
        <fgColor rgb="FFB6D0D2"/>
        <bgColor indexed="64"/>
      </patternFill>
    </fill>
    <fill>
      <patternFill patternType="solid">
        <fgColor rgb="FFFFFF00"/>
        <bgColor indexed="64"/>
      </patternFill>
    </fill>
    <fill>
      <patternFill patternType="solid">
        <fgColor indexed="55"/>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indexed="47"/>
        <bgColor indexed="64"/>
      </patternFill>
    </fill>
    <fill>
      <patternFill patternType="solid">
        <fgColor rgb="FFFFEB9C"/>
        <bgColor indexed="64"/>
      </patternFill>
    </fill>
    <fill>
      <patternFill patternType="solid">
        <fgColor indexed="26"/>
        <bgColor indexed="64"/>
      </patternFill>
    </fill>
  </fills>
  <borders count="36">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theme="1"/>
      </left>
      <right/>
      <top style="thin">
        <color theme="1"/>
      </top>
      <bottom/>
      <diagonal/>
    </border>
    <border>
      <left/>
      <right/>
      <top style="thin">
        <color theme="1"/>
      </top>
      <bottom/>
      <diagonal/>
    </border>
    <border>
      <left style="thin">
        <color theme="1"/>
      </left>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right style="thin">
        <color theme="1"/>
      </right>
      <top style="thin">
        <color theme="1"/>
      </top>
      <bottom/>
      <diagonal/>
    </border>
    <border>
      <left/>
      <right/>
      <top/>
      <bottom style="thick">
        <color theme="4" tint="0.4999542222357860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medium">
        <color auto="1"/>
      </top>
      <bottom style="medium">
        <color auto="1"/>
      </bottom>
      <diagonal/>
    </border>
  </borders>
  <cellStyleXfs count="344">
    <xf numFmtId="0" fontId="0" fillId="0" borderId="0"/>
    <xf numFmtId="167" fontId="22" fillId="0" borderId="0" applyFont="0" applyFill="0" applyBorder="0" applyAlignment="0" applyProtection="0"/>
    <xf numFmtId="0" fontId="22" fillId="0" borderId="0"/>
    <xf numFmtId="0" fontId="25" fillId="0" borderId="0"/>
    <xf numFmtId="0" fontId="25" fillId="0" borderId="0"/>
    <xf numFmtId="0" fontId="22" fillId="0" borderId="0"/>
    <xf numFmtId="164" fontId="22" fillId="0" borderId="0" applyFont="0" applyFill="0" applyBorder="0" applyAlignment="0" applyProtection="0"/>
    <xf numFmtId="9" fontId="22" fillId="0" borderId="0" applyFont="0" applyFill="0" applyBorder="0" applyAlignment="0" applyProtection="0"/>
    <xf numFmtId="0" fontId="30" fillId="0" borderId="0" applyNumberFormat="0" applyFill="0" applyBorder="0" applyAlignment="0" applyProtection="0">
      <alignment vertical="top"/>
      <protection locked="0"/>
    </xf>
    <xf numFmtId="0" fontId="32" fillId="0" borderId="0"/>
    <xf numFmtId="44" fontId="32" fillId="0" borderId="0" applyFont="0" applyFill="0" applyBorder="0" applyAlignment="0" applyProtection="0"/>
    <xf numFmtId="0" fontId="20" fillId="0" borderId="0"/>
    <xf numFmtId="0" fontId="34" fillId="0" borderId="0"/>
    <xf numFmtId="0" fontId="20" fillId="0" borderId="0"/>
    <xf numFmtId="0" fontId="34" fillId="0" borderId="0"/>
    <xf numFmtId="0" fontId="22" fillId="0" borderId="0"/>
    <xf numFmtId="0" fontId="18" fillId="0" borderId="0"/>
    <xf numFmtId="0" fontId="35" fillId="0" borderId="0"/>
    <xf numFmtId="0" fontId="23" fillId="0" borderId="0" applyNumberFormat="0" applyFill="0" applyBorder="0" applyAlignment="0" applyProtection="0"/>
    <xf numFmtId="0" fontId="30" fillId="0" borderId="0" applyNumberFormat="0" applyFill="0" applyBorder="0" applyAlignment="0" applyProtection="0">
      <alignment vertical="top"/>
      <protection locked="0"/>
    </xf>
    <xf numFmtId="0" fontId="19" fillId="0" borderId="0"/>
    <xf numFmtId="0" fontId="19" fillId="0" borderId="0"/>
    <xf numFmtId="44" fontId="22" fillId="0" borderId="0" applyFont="0" applyFill="0" applyBorder="0" applyAlignment="0" applyProtection="0"/>
    <xf numFmtId="0" fontId="22" fillId="0" borderId="0"/>
    <xf numFmtId="0" fontId="19" fillId="0" borderId="0"/>
    <xf numFmtId="0" fontId="19" fillId="0" borderId="0"/>
    <xf numFmtId="0" fontId="31" fillId="0" borderId="0" applyNumberFormat="0" applyFill="0" applyBorder="0" applyAlignment="0" applyProtection="0"/>
    <xf numFmtId="0" fontId="19" fillId="0" borderId="0"/>
    <xf numFmtId="0" fontId="32" fillId="0" borderId="0"/>
    <xf numFmtId="0" fontId="22" fillId="0" borderId="0"/>
    <xf numFmtId="0" fontId="25" fillId="0" borderId="0"/>
    <xf numFmtId="164" fontId="35" fillId="0" borderId="0" applyFont="0" applyFill="0" applyBorder="0" applyAlignment="0" applyProtection="0"/>
    <xf numFmtId="165" fontId="22" fillId="0" borderId="0" applyFont="0" applyFill="0" applyBorder="0" applyAlignment="0" applyProtection="0"/>
    <xf numFmtId="0" fontId="22" fillId="0" borderId="0"/>
    <xf numFmtId="165" fontId="22" fillId="0" borderId="0" applyFont="0" applyFill="0" applyBorder="0" applyAlignment="0" applyProtection="0"/>
    <xf numFmtId="0" fontId="47" fillId="0" borderId="0"/>
    <xf numFmtId="0" fontId="48" fillId="0" borderId="0"/>
    <xf numFmtId="0" fontId="47" fillId="0" borderId="0"/>
    <xf numFmtId="0" fontId="22" fillId="0" borderId="0"/>
    <xf numFmtId="0" fontId="47" fillId="0" borderId="0"/>
    <xf numFmtId="0" fontId="44" fillId="52" borderId="0" applyNumberFormat="0" applyBorder="0" applyAlignment="0" applyProtection="0"/>
    <xf numFmtId="0" fontId="44" fillId="53" borderId="0" applyNumberFormat="0" applyBorder="0" applyAlignment="0" applyProtection="0"/>
    <xf numFmtId="0" fontId="44" fillId="54" borderId="0" applyNumberFormat="0" applyBorder="0" applyAlignment="0" applyProtection="0"/>
    <xf numFmtId="0" fontId="44" fillId="55" borderId="0" applyNumberFormat="0" applyBorder="0" applyAlignment="0" applyProtection="0"/>
    <xf numFmtId="0" fontId="44" fillId="56" borderId="0" applyNumberFormat="0" applyBorder="0" applyAlignment="0" applyProtection="0"/>
    <xf numFmtId="0" fontId="44" fillId="57" borderId="0" applyNumberFormat="0" applyBorder="0" applyAlignment="0" applyProtection="0"/>
    <xf numFmtId="0" fontId="44" fillId="58" borderId="0" applyNumberFormat="0" applyBorder="0" applyAlignment="0" applyProtection="0"/>
    <xf numFmtId="0" fontId="44" fillId="59" borderId="0" applyNumberFormat="0" applyBorder="0" applyAlignment="0" applyProtection="0"/>
    <xf numFmtId="0" fontId="44" fillId="60" borderId="0" applyNumberFormat="0" applyBorder="0" applyAlignment="0" applyProtection="0"/>
    <xf numFmtId="0" fontId="44" fillId="55" borderId="0" applyNumberFormat="0" applyBorder="0" applyAlignment="0" applyProtection="0"/>
    <xf numFmtId="0" fontId="44" fillId="58" borderId="0" applyNumberFormat="0" applyBorder="0" applyAlignment="0" applyProtection="0"/>
    <xf numFmtId="0" fontId="44" fillId="61" borderId="0" applyNumberFormat="0" applyBorder="0" applyAlignment="0" applyProtection="0"/>
    <xf numFmtId="0" fontId="50" fillId="62" borderId="0" applyNumberFormat="0" applyBorder="0" applyAlignment="0" applyProtection="0"/>
    <xf numFmtId="0" fontId="50" fillId="59" borderId="0" applyNumberFormat="0" applyBorder="0" applyAlignment="0" applyProtection="0"/>
    <xf numFmtId="0" fontId="50" fillId="60" borderId="0" applyNumberFormat="0" applyBorder="0" applyAlignment="0" applyProtection="0"/>
    <xf numFmtId="0" fontId="50" fillId="63" borderId="0" applyNumberFormat="0" applyBorder="0" applyAlignment="0" applyProtection="0"/>
    <xf numFmtId="0" fontId="50" fillId="64" borderId="0" applyNumberFormat="0" applyBorder="0" applyAlignment="0" applyProtection="0"/>
    <xf numFmtId="0" fontId="50" fillId="65" borderId="0" applyNumberFormat="0" applyBorder="0" applyAlignment="0" applyProtection="0"/>
    <xf numFmtId="0" fontId="50" fillId="66" borderId="0" applyNumberFormat="0" applyBorder="0" applyAlignment="0" applyProtection="0"/>
    <xf numFmtId="0" fontId="50" fillId="67" borderId="0" applyNumberFormat="0" applyBorder="0" applyAlignment="0" applyProtection="0"/>
    <xf numFmtId="0" fontId="50" fillId="68" borderId="0" applyNumberFormat="0" applyBorder="0" applyAlignment="0" applyProtection="0"/>
    <xf numFmtId="0" fontId="50" fillId="63" borderId="0" applyNumberFormat="0" applyBorder="0" applyAlignment="0" applyProtection="0"/>
    <xf numFmtId="0" fontId="50" fillId="64" borderId="0" applyNumberFormat="0" applyBorder="0" applyAlignment="0" applyProtection="0"/>
    <xf numFmtId="0" fontId="50" fillId="69" borderId="0" applyNumberFormat="0" applyBorder="0" applyAlignment="0" applyProtection="0"/>
    <xf numFmtId="0" fontId="51" fillId="70" borderId="12" applyNumberFormat="0" applyAlignment="0" applyProtection="0"/>
    <xf numFmtId="0" fontId="52" fillId="71" borderId="13" applyNumberFormat="0" applyAlignment="0" applyProtection="0"/>
    <xf numFmtId="0" fontId="53" fillId="0" borderId="14" applyNumberFormat="0" applyFill="0" applyAlignment="0" applyProtection="0"/>
    <xf numFmtId="0" fontId="54" fillId="54" borderId="0" applyNumberFormat="0" applyBorder="0" applyAlignment="0" applyProtection="0"/>
    <xf numFmtId="0" fontId="55" fillId="57" borderId="12" applyNumberFormat="0" applyAlignment="0" applyProtection="0"/>
    <xf numFmtId="0" fontId="56" fillId="0" borderId="15" applyNumberFormat="0" applyFill="0" applyAlignment="0" applyProtection="0"/>
    <xf numFmtId="0" fontId="57" fillId="0" borderId="16" applyNumberFormat="0" applyFill="0" applyAlignment="0" applyProtection="0"/>
    <xf numFmtId="0" fontId="58" fillId="0" borderId="17" applyNumberFormat="0" applyFill="0" applyAlignment="0" applyProtection="0"/>
    <xf numFmtId="0" fontId="58" fillId="0" borderId="0" applyNumberFormat="0" applyFill="0" applyBorder="0" applyAlignment="0" applyProtection="0"/>
    <xf numFmtId="0" fontId="59" fillId="72" borderId="0" applyNumberFormat="0" applyBorder="0" applyAlignment="0" applyProtection="0"/>
    <xf numFmtId="49" fontId="49" fillId="0" borderId="0" applyNumberFormat="0" applyAlignment="0">
      <alignment vertical="top"/>
    </xf>
    <xf numFmtId="0" fontId="44" fillId="73" borderId="18" applyNumberFormat="0" applyFont="0" applyAlignment="0" applyProtection="0"/>
    <xf numFmtId="0" fontId="60" fillId="53" borderId="0" applyNumberFormat="0" applyBorder="0" applyAlignment="0" applyProtection="0"/>
    <xf numFmtId="0" fontId="61" fillId="0" borderId="0" applyNumberFormat="0" applyFill="0" applyBorder="0" applyAlignment="0" applyProtection="0"/>
    <xf numFmtId="0" fontId="62" fillId="0" borderId="19" applyNumberFormat="0" applyFill="0" applyAlignment="0" applyProtection="0"/>
    <xf numFmtId="0" fontId="63" fillId="70" borderId="20" applyNumberFormat="0" applyAlignment="0" applyProtection="0"/>
    <xf numFmtId="0" fontId="64" fillId="0" borderId="0" applyNumberFormat="0" applyFill="0" applyBorder="0" applyAlignment="0" applyProtection="0"/>
    <xf numFmtId="0" fontId="65" fillId="0" borderId="0" applyNumberFormat="0" applyFill="0" applyBorder="0" applyAlignment="0" applyProtection="0"/>
    <xf numFmtId="0" fontId="35" fillId="0" borderId="0"/>
    <xf numFmtId="0" fontId="35" fillId="29" borderId="0" applyNumberFormat="0" applyBorder="0" applyAlignment="0" applyProtection="0"/>
    <xf numFmtId="0" fontId="44" fillId="52" borderId="0" applyNumberFormat="0" applyBorder="0" applyAlignment="0" applyProtection="0"/>
    <xf numFmtId="0" fontId="35" fillId="29" borderId="0" applyNumberFormat="0" applyBorder="0" applyAlignment="0" applyProtection="0"/>
    <xf numFmtId="0" fontId="35" fillId="33" borderId="0" applyNumberFormat="0" applyBorder="0" applyAlignment="0" applyProtection="0"/>
    <xf numFmtId="0" fontId="44" fillId="53" borderId="0" applyNumberFormat="0" applyBorder="0" applyAlignment="0" applyProtection="0"/>
    <xf numFmtId="0" fontId="35" fillId="33" borderId="0" applyNumberFormat="0" applyBorder="0" applyAlignment="0" applyProtection="0"/>
    <xf numFmtId="0" fontId="35" fillId="37" borderId="0" applyNumberFormat="0" applyBorder="0" applyAlignment="0" applyProtection="0"/>
    <xf numFmtId="0" fontId="44" fillId="54" borderId="0" applyNumberFormat="0" applyBorder="0" applyAlignment="0" applyProtection="0"/>
    <xf numFmtId="0" fontId="35" fillId="37" borderId="0" applyNumberFormat="0" applyBorder="0" applyAlignment="0" applyProtection="0"/>
    <xf numFmtId="0" fontId="35" fillId="41" borderId="0" applyNumberFormat="0" applyBorder="0" applyAlignment="0" applyProtection="0"/>
    <xf numFmtId="0" fontId="44" fillId="55" borderId="0" applyNumberFormat="0" applyBorder="0" applyAlignment="0" applyProtection="0"/>
    <xf numFmtId="0" fontId="35" fillId="41" borderId="0" applyNumberFormat="0" applyBorder="0" applyAlignment="0" applyProtection="0"/>
    <xf numFmtId="0" fontId="35" fillId="45" borderId="0" applyNumberFormat="0" applyBorder="0" applyAlignment="0" applyProtection="0"/>
    <xf numFmtId="0" fontId="44" fillId="56" borderId="0" applyNumberFormat="0" applyBorder="0" applyAlignment="0" applyProtection="0"/>
    <xf numFmtId="0" fontId="35" fillId="45" borderId="0" applyNumberFormat="0" applyBorder="0" applyAlignment="0" applyProtection="0"/>
    <xf numFmtId="0" fontId="35" fillId="49" borderId="0" applyNumberFormat="0" applyBorder="0" applyAlignment="0" applyProtection="0"/>
    <xf numFmtId="0" fontId="44" fillId="57" borderId="0" applyNumberFormat="0" applyBorder="0" applyAlignment="0" applyProtection="0"/>
    <xf numFmtId="0" fontId="35" fillId="49" borderId="0" applyNumberFormat="0" applyBorder="0" applyAlignment="0" applyProtection="0"/>
    <xf numFmtId="0" fontId="35" fillId="30" borderId="0" applyNumberFormat="0" applyBorder="0" applyAlignment="0" applyProtection="0"/>
    <xf numFmtId="0" fontId="44" fillId="58" borderId="0" applyNumberFormat="0" applyBorder="0" applyAlignment="0" applyProtection="0"/>
    <xf numFmtId="0" fontId="35" fillId="30" borderId="0" applyNumberFormat="0" applyBorder="0" applyAlignment="0" applyProtection="0"/>
    <xf numFmtId="0" fontId="35" fillId="34" borderId="0" applyNumberFormat="0" applyBorder="0" applyAlignment="0" applyProtection="0"/>
    <xf numFmtId="0" fontId="44" fillId="59" borderId="0" applyNumberFormat="0" applyBorder="0" applyAlignment="0" applyProtection="0"/>
    <xf numFmtId="0" fontId="35" fillId="34" borderId="0" applyNumberFormat="0" applyBorder="0" applyAlignment="0" applyProtection="0"/>
    <xf numFmtId="0" fontId="35" fillId="38" borderId="0" applyNumberFormat="0" applyBorder="0" applyAlignment="0" applyProtection="0"/>
    <xf numFmtId="0" fontId="44" fillId="60" borderId="0" applyNumberFormat="0" applyBorder="0" applyAlignment="0" applyProtection="0"/>
    <xf numFmtId="0" fontId="35" fillId="38" borderId="0" applyNumberFormat="0" applyBorder="0" applyAlignment="0" applyProtection="0"/>
    <xf numFmtId="0" fontId="35" fillId="42" borderId="0" applyNumberFormat="0" applyBorder="0" applyAlignment="0" applyProtection="0"/>
    <xf numFmtId="0" fontId="44" fillId="55" borderId="0" applyNumberFormat="0" applyBorder="0" applyAlignment="0" applyProtection="0"/>
    <xf numFmtId="0" fontId="35" fillId="42" borderId="0" applyNumberFormat="0" applyBorder="0" applyAlignment="0" applyProtection="0"/>
    <xf numFmtId="0" fontId="35" fillId="46" borderId="0" applyNumberFormat="0" applyBorder="0" applyAlignment="0" applyProtection="0"/>
    <xf numFmtId="0" fontId="44" fillId="58" borderId="0" applyNumberFormat="0" applyBorder="0" applyAlignment="0" applyProtection="0"/>
    <xf numFmtId="0" fontId="35" fillId="46" borderId="0" applyNumberFormat="0" applyBorder="0" applyAlignment="0" applyProtection="0"/>
    <xf numFmtId="0" fontId="35" fillId="50" borderId="0" applyNumberFormat="0" applyBorder="0" applyAlignment="0" applyProtection="0"/>
    <xf numFmtId="0" fontId="44" fillId="61" borderId="0" applyNumberFormat="0" applyBorder="0" applyAlignment="0" applyProtection="0"/>
    <xf numFmtId="0" fontId="35" fillId="50" borderId="0" applyNumberFormat="0" applyBorder="0" applyAlignment="0" applyProtection="0"/>
    <xf numFmtId="0" fontId="50" fillId="62" borderId="0" applyNumberFormat="0" applyBorder="0" applyAlignment="0" applyProtection="0"/>
    <xf numFmtId="0" fontId="66" fillId="31" borderId="0" applyNumberFormat="0" applyBorder="0" applyAlignment="0" applyProtection="0"/>
    <xf numFmtId="0" fontId="50" fillId="59" borderId="0" applyNumberFormat="0" applyBorder="0" applyAlignment="0" applyProtection="0"/>
    <xf numFmtId="0" fontId="66" fillId="35" borderId="0" applyNumberFormat="0" applyBorder="0" applyAlignment="0" applyProtection="0"/>
    <xf numFmtId="0" fontId="50" fillId="60" borderId="0" applyNumberFormat="0" applyBorder="0" applyAlignment="0" applyProtection="0"/>
    <xf numFmtId="0" fontId="66" fillId="39" borderId="0" applyNumberFormat="0" applyBorder="0" applyAlignment="0" applyProtection="0"/>
    <xf numFmtId="0" fontId="50" fillId="63" borderId="0" applyNumberFormat="0" applyBorder="0" applyAlignment="0" applyProtection="0"/>
    <xf numFmtId="0" fontId="66" fillId="43" borderId="0" applyNumberFormat="0" applyBorder="0" applyAlignment="0" applyProtection="0"/>
    <xf numFmtId="0" fontId="50" fillId="64" borderId="0" applyNumberFormat="0" applyBorder="0" applyAlignment="0" applyProtection="0"/>
    <xf numFmtId="0" fontId="66" fillId="47" borderId="0" applyNumberFormat="0" applyBorder="0" applyAlignment="0" applyProtection="0"/>
    <xf numFmtId="0" fontId="50" fillId="65" borderId="0" applyNumberFormat="0" applyBorder="0" applyAlignment="0" applyProtection="0"/>
    <xf numFmtId="0" fontId="66" fillId="51" borderId="0" applyNumberFormat="0" applyBorder="0" applyAlignment="0" applyProtection="0"/>
    <xf numFmtId="0" fontId="50" fillId="66" borderId="0" applyNumberFormat="0" applyBorder="0" applyAlignment="0" applyProtection="0"/>
    <xf numFmtId="0" fontId="66" fillId="28" borderId="0" applyNumberFormat="0" applyBorder="0" applyAlignment="0" applyProtection="0"/>
    <xf numFmtId="0" fontId="50" fillId="67" borderId="0" applyNumberFormat="0" applyBorder="0" applyAlignment="0" applyProtection="0"/>
    <xf numFmtId="0" fontId="66" fillId="32" borderId="0" applyNumberFormat="0" applyBorder="0" applyAlignment="0" applyProtection="0"/>
    <xf numFmtId="0" fontId="50" fillId="68" borderId="0" applyNumberFormat="0" applyBorder="0" applyAlignment="0" applyProtection="0"/>
    <xf numFmtId="0" fontId="66" fillId="36" borderId="0" applyNumberFormat="0" applyBorder="0" applyAlignment="0" applyProtection="0"/>
    <xf numFmtId="0" fontId="50" fillId="63" borderId="0" applyNumberFormat="0" applyBorder="0" applyAlignment="0" applyProtection="0"/>
    <xf numFmtId="0" fontId="66" fillId="40" borderId="0" applyNumberFormat="0" applyBorder="0" applyAlignment="0" applyProtection="0"/>
    <xf numFmtId="0" fontId="50" fillId="64" borderId="0" applyNumberFormat="0" applyBorder="0" applyAlignment="0" applyProtection="0"/>
    <xf numFmtId="0" fontId="66" fillId="44" borderId="0" applyNumberFormat="0" applyBorder="0" applyAlignment="0" applyProtection="0"/>
    <xf numFmtId="0" fontId="50" fillId="69" borderId="0" applyNumberFormat="0" applyBorder="0" applyAlignment="0" applyProtection="0"/>
    <xf numFmtId="0" fontId="66" fillId="48" borderId="0" applyNumberFormat="0" applyBorder="0" applyAlignment="0" applyProtection="0"/>
    <xf numFmtId="0" fontId="51" fillId="70" borderId="12" applyNumberFormat="0" applyAlignment="0" applyProtection="0"/>
    <xf numFmtId="0" fontId="51" fillId="70" borderId="12" applyNumberFormat="0" applyAlignment="0" applyProtection="0"/>
    <xf numFmtId="0" fontId="51" fillId="70" borderId="12" applyNumberFormat="0" applyAlignment="0" applyProtection="0"/>
    <xf numFmtId="0" fontId="51" fillId="70" borderId="12" applyNumberFormat="0" applyAlignment="0" applyProtection="0"/>
    <xf numFmtId="0" fontId="67" fillId="25" borderId="6" applyNumberFormat="0" applyAlignment="0" applyProtection="0"/>
    <xf numFmtId="0" fontId="51" fillId="70" borderId="12" applyNumberFormat="0" applyAlignment="0" applyProtection="0"/>
    <xf numFmtId="0" fontId="51" fillId="70" borderId="12" applyNumberFormat="0" applyAlignment="0" applyProtection="0"/>
    <xf numFmtId="0" fontId="51" fillId="70" borderId="12" applyNumberFormat="0" applyAlignment="0" applyProtection="0"/>
    <xf numFmtId="0" fontId="51" fillId="70" borderId="12" applyNumberFormat="0" applyAlignment="0" applyProtection="0"/>
    <xf numFmtId="0" fontId="52" fillId="71" borderId="13" applyNumberFormat="0" applyAlignment="0" applyProtection="0"/>
    <xf numFmtId="0" fontId="68" fillId="26" borderId="9" applyNumberFormat="0" applyAlignment="0" applyProtection="0"/>
    <xf numFmtId="0" fontId="53" fillId="0" borderId="14" applyNumberFormat="0" applyFill="0" applyAlignment="0" applyProtection="0"/>
    <xf numFmtId="0" fontId="69" fillId="0" borderId="8" applyNumberFormat="0" applyFill="0" applyAlignment="0" applyProtection="0"/>
    <xf numFmtId="0" fontId="54" fillId="54" borderId="0" applyNumberFormat="0" applyBorder="0" applyAlignment="0" applyProtection="0"/>
    <xf numFmtId="0" fontId="70" fillId="21" borderId="0" applyNumberFormat="0" applyBorder="0" applyAlignment="0" applyProtection="0"/>
    <xf numFmtId="0" fontId="55" fillId="57" borderId="12" applyNumberFormat="0" applyAlignment="0" applyProtection="0"/>
    <xf numFmtId="0" fontId="55" fillId="57" borderId="12" applyNumberFormat="0" applyAlignment="0" applyProtection="0"/>
    <xf numFmtId="0" fontId="55" fillId="57" borderId="12" applyNumberFormat="0" applyAlignment="0" applyProtection="0"/>
    <xf numFmtId="0" fontId="55" fillId="57" borderId="12" applyNumberFormat="0" applyAlignment="0" applyProtection="0"/>
    <xf numFmtId="0" fontId="71" fillId="24" borderId="6" applyNumberFormat="0" applyAlignment="0" applyProtection="0"/>
    <xf numFmtId="0" fontId="55" fillId="57" borderId="12" applyNumberFormat="0" applyAlignment="0" applyProtection="0"/>
    <xf numFmtId="0" fontId="55" fillId="57" borderId="12" applyNumberFormat="0" applyAlignment="0" applyProtection="0"/>
    <xf numFmtId="0" fontId="55" fillId="57" borderId="12" applyNumberFormat="0" applyAlignment="0" applyProtection="0"/>
    <xf numFmtId="0" fontId="55" fillId="57" borderId="12" applyNumberFormat="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65" fontId="22" fillId="0" borderId="0" applyFont="0" applyFill="0" applyBorder="0" applyAlignment="0" applyProtection="0"/>
    <xf numFmtId="43" fontId="22" fillId="0" borderId="0" applyFont="0" applyFill="0" applyBorder="0" applyAlignment="0" applyProtection="0"/>
    <xf numFmtId="0" fontId="56" fillId="0" borderId="15" applyNumberFormat="0" applyFill="0" applyAlignment="0" applyProtection="0"/>
    <xf numFmtId="0" fontId="72" fillId="0" borderId="3" applyNumberFormat="0" applyFill="0" applyAlignment="0" applyProtection="0"/>
    <xf numFmtId="0" fontId="57" fillId="0" borderId="16" applyNumberFormat="0" applyFill="0" applyAlignment="0" applyProtection="0"/>
    <xf numFmtId="0" fontId="73" fillId="0" borderId="4" applyNumberFormat="0" applyFill="0" applyAlignment="0" applyProtection="0"/>
    <xf numFmtId="0" fontId="58" fillId="0" borderId="17" applyNumberFormat="0" applyFill="0" applyAlignment="0" applyProtection="0"/>
    <xf numFmtId="0" fontId="74" fillId="0" borderId="5" applyNumberFormat="0" applyFill="0" applyAlignment="0" applyProtection="0"/>
    <xf numFmtId="0" fontId="58" fillId="0" borderId="0" applyNumberFormat="0" applyFill="0" applyBorder="0" applyAlignment="0" applyProtection="0"/>
    <xf numFmtId="0" fontId="74" fillId="0" borderId="0" applyNumberFormat="0" applyFill="0" applyBorder="0" applyAlignment="0" applyProtection="0"/>
    <xf numFmtId="0" fontId="59" fillId="72" borderId="0" applyNumberFormat="0" applyBorder="0" applyAlignment="0" applyProtection="0"/>
    <xf numFmtId="0" fontId="75" fillId="23" borderId="0" applyNumberFormat="0" applyBorder="0" applyAlignment="0" applyProtection="0"/>
    <xf numFmtId="49" fontId="49" fillId="0" borderId="0" applyNumberFormat="0" applyAlignment="0">
      <alignment vertical="top"/>
    </xf>
    <xf numFmtId="0" fontId="22" fillId="0" borderId="0"/>
    <xf numFmtId="0" fontId="35" fillId="27" borderId="10"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35" fillId="27" borderId="10"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44" fillId="73" borderId="18" applyNumberFormat="0" applyFont="0" applyAlignment="0" applyProtection="0"/>
    <xf numFmtId="0" fontId="60" fillId="53" borderId="0" applyNumberFormat="0" applyBorder="0" applyAlignment="0" applyProtection="0"/>
    <xf numFmtId="0" fontId="76" fillId="22" borderId="0" applyNumberFormat="0" applyBorder="0" applyAlignment="0" applyProtection="0"/>
    <xf numFmtId="9" fontId="22"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22" fillId="0" borderId="0" applyFont="0" applyFill="0" applyBorder="0" applyAlignment="0" applyProtection="0"/>
    <xf numFmtId="0" fontId="35" fillId="0" borderId="0" applyNumberFormat="0" applyFont="0" applyFill="0" applyBorder="0" applyProtection="0">
      <alignment vertical="top" wrapText="1"/>
    </xf>
    <xf numFmtId="0" fontId="22" fillId="0" borderId="0"/>
    <xf numFmtId="0" fontId="16" fillId="0" borderId="0"/>
    <xf numFmtId="0" fontId="35" fillId="0" borderId="0"/>
    <xf numFmtId="0" fontId="35" fillId="0" borderId="0"/>
    <xf numFmtId="0" fontId="35" fillId="0" borderId="0"/>
    <xf numFmtId="0" fontId="22" fillId="0" borderId="0"/>
    <xf numFmtId="0" fontId="22" fillId="0" borderId="0"/>
    <xf numFmtId="0" fontId="77" fillId="0" borderId="0" applyNumberFormat="0" applyFill="0" applyBorder="0" applyAlignment="0" applyProtection="0"/>
    <xf numFmtId="0" fontId="61" fillId="0" borderId="0" applyNumberFormat="0" applyFill="0" applyBorder="0" applyAlignment="0" applyProtection="0"/>
    <xf numFmtId="0" fontId="46" fillId="0" borderId="0" applyNumberFormat="0" applyFill="0" applyBorder="0" applyAlignment="0" applyProtection="0"/>
    <xf numFmtId="0" fontId="62" fillId="0" borderId="19" applyNumberFormat="0" applyFill="0" applyAlignment="0" applyProtection="0"/>
    <xf numFmtId="0" fontId="62" fillId="0" borderId="19" applyNumberFormat="0" applyFill="0" applyAlignment="0" applyProtection="0"/>
    <xf numFmtId="0" fontId="62" fillId="0" borderId="19" applyNumberFormat="0" applyFill="0" applyAlignment="0" applyProtection="0"/>
    <xf numFmtId="0" fontId="62" fillId="0" borderId="19" applyNumberFormat="0" applyFill="0" applyAlignment="0" applyProtection="0"/>
    <xf numFmtId="0" fontId="78" fillId="0" borderId="11" applyNumberFormat="0" applyFill="0" applyAlignment="0" applyProtection="0"/>
    <xf numFmtId="0" fontId="62" fillId="0" borderId="19" applyNumberFormat="0" applyFill="0" applyAlignment="0" applyProtection="0"/>
    <xf numFmtId="0" fontId="62" fillId="0" borderId="19" applyNumberFormat="0" applyFill="0" applyAlignment="0" applyProtection="0"/>
    <xf numFmtId="0" fontId="62" fillId="0" borderId="19" applyNumberFormat="0" applyFill="0" applyAlignment="0" applyProtection="0"/>
    <xf numFmtId="0" fontId="62" fillId="0" borderId="19" applyNumberFormat="0" applyFill="0" applyAlignment="0" applyProtection="0"/>
    <xf numFmtId="0" fontId="63" fillId="70" borderId="20" applyNumberFormat="0" applyAlignment="0" applyProtection="0"/>
    <xf numFmtId="0" fontId="79" fillId="25" borderId="7" applyNumberFormat="0" applyAlignment="0" applyProtection="0"/>
    <xf numFmtId="0" fontId="63" fillId="70" borderId="20" applyNumberFormat="0" applyAlignment="0" applyProtection="0"/>
    <xf numFmtId="0" fontId="63" fillId="70" borderId="20" applyNumberFormat="0" applyAlignment="0" applyProtection="0"/>
    <xf numFmtId="0" fontId="63" fillId="70" borderId="20" applyNumberFormat="0" applyAlignment="0" applyProtection="0"/>
    <xf numFmtId="0" fontId="63" fillId="70" borderId="20" applyNumberFormat="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64" fillId="0" borderId="0" applyNumberFormat="0" applyFill="0" applyBorder="0" applyAlignment="0" applyProtection="0"/>
    <xf numFmtId="0" fontId="80" fillId="0" borderId="0" applyNumberFormat="0" applyFill="0" applyBorder="0" applyAlignment="0" applyProtection="0"/>
    <xf numFmtId="0" fontId="65" fillId="0" borderId="0" applyNumberFormat="0" applyFill="0" applyBorder="0" applyAlignment="0" applyProtection="0"/>
    <xf numFmtId="0" fontId="81" fillId="0" borderId="0" applyNumberFormat="0" applyFill="0" applyBorder="0" applyAlignment="0" applyProtection="0"/>
    <xf numFmtId="164" fontId="35" fillId="0" borderId="0" applyFont="0" applyFill="0" applyBorder="0" applyAlignment="0" applyProtection="0"/>
    <xf numFmtId="0" fontId="32" fillId="0" borderId="0"/>
    <xf numFmtId="164" fontId="32" fillId="0" borderId="0" applyFont="0" applyFill="0" applyBorder="0" applyAlignment="0" applyProtection="0"/>
    <xf numFmtId="0" fontId="22" fillId="0" borderId="0"/>
    <xf numFmtId="165" fontId="22" fillId="0" borderId="0" applyFont="0" applyFill="0" applyBorder="0" applyAlignment="0" applyProtection="0"/>
    <xf numFmtId="164" fontId="22" fillId="0" borderId="0" applyFont="0" applyFill="0" applyBorder="0" applyAlignment="0" applyProtection="0"/>
    <xf numFmtId="0" fontId="22" fillId="0" borderId="0"/>
    <xf numFmtId="171" fontId="22" fillId="0" borderId="0" applyFont="0" applyFill="0" applyBorder="0" applyAlignment="0" applyProtection="0"/>
    <xf numFmtId="165" fontId="22" fillId="0" borderId="0" applyFont="0" applyFill="0" applyBorder="0" applyAlignment="0" applyProtection="0"/>
    <xf numFmtId="9" fontId="22" fillId="0" borderId="0" applyFont="0" applyFill="0" applyBorder="0" applyAlignment="0" applyProtection="0"/>
    <xf numFmtId="0" fontId="35" fillId="27" borderId="10" applyNumberFormat="0" applyFont="0" applyAlignment="0" applyProtection="0"/>
    <xf numFmtId="0" fontId="22" fillId="0" borderId="0"/>
    <xf numFmtId="165" fontId="22" fillId="0" borderId="0" applyFont="0" applyFill="0" applyBorder="0" applyAlignment="0" applyProtection="0"/>
    <xf numFmtId="164" fontId="22" fillId="0" borderId="0" applyFont="0" applyFill="0" applyBorder="0" applyAlignment="0" applyProtection="0"/>
    <xf numFmtId="165" fontId="22" fillId="0" borderId="0" applyFont="0" applyFill="0" applyBorder="0" applyAlignment="0" applyProtection="0"/>
    <xf numFmtId="164" fontId="22" fillId="0" borderId="0" applyFont="0" applyFill="0" applyBorder="0" applyAlignment="0" applyProtection="0"/>
    <xf numFmtId="0" fontId="63" fillId="70" borderId="24" applyNumberFormat="0" applyAlignment="0" applyProtection="0"/>
    <xf numFmtId="0" fontId="62" fillId="0" borderId="23" applyNumberFormat="0" applyFill="0" applyAlignment="0" applyProtection="0"/>
    <xf numFmtId="0" fontId="44" fillId="73" borderId="22" applyNumberFormat="0" applyFont="0" applyAlignment="0" applyProtection="0"/>
    <xf numFmtId="0" fontId="55" fillId="57"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1" fillId="70"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55" fillId="57" borderId="21" applyNumberForma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44" fillId="73" borderId="22" applyNumberFormat="0" applyFont="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3" fillId="70" borderId="24" applyNumberFormat="0" applyAlignment="0" applyProtection="0"/>
    <xf numFmtId="0" fontId="63" fillId="70" borderId="24" applyNumberFormat="0" applyAlignment="0" applyProtection="0"/>
    <xf numFmtId="0" fontId="63" fillId="70" borderId="24" applyNumberFormat="0" applyAlignment="0" applyProtection="0"/>
    <xf numFmtId="0" fontId="63" fillId="70" borderId="24" applyNumberFormat="0" applyAlignment="0" applyProtection="0"/>
    <xf numFmtId="0" fontId="63" fillId="70" borderId="24" applyNumberFormat="0" applyAlignment="0" applyProtection="0"/>
    <xf numFmtId="0" fontId="44" fillId="74" borderId="0" applyNumberFormat="0" applyBorder="0" applyAlignment="0" applyProtection="0"/>
    <xf numFmtId="0" fontId="44" fillId="75" borderId="0" applyNumberFormat="0" applyBorder="0" applyAlignment="0" applyProtection="0"/>
    <xf numFmtId="0" fontId="44" fillId="76" borderId="0" applyNumberFormat="0" applyBorder="0" applyAlignment="0" applyProtection="0"/>
    <xf numFmtId="0" fontId="44" fillId="77" borderId="0" applyNumberFormat="0" applyBorder="0" applyAlignment="0" applyProtection="0"/>
    <xf numFmtId="0" fontId="44" fillId="78" borderId="0" applyNumberFormat="0" applyBorder="0" applyAlignment="0" applyProtection="0"/>
    <xf numFmtId="0" fontId="44" fillId="79" borderId="0" applyNumberFormat="0" applyBorder="0" applyAlignment="0" applyProtection="0"/>
    <xf numFmtId="0" fontId="44" fillId="80" borderId="0" applyNumberFormat="0" applyBorder="0" applyAlignment="0" applyProtection="0"/>
    <xf numFmtId="0" fontId="44" fillId="81" borderId="0" applyNumberFormat="0" applyBorder="0" applyAlignment="0" applyProtection="0"/>
    <xf numFmtId="0" fontId="44" fillId="82" borderId="0" applyNumberFormat="0" applyBorder="0" applyAlignment="0" applyProtection="0"/>
    <xf numFmtId="0" fontId="44" fillId="83" borderId="0" applyNumberFormat="0" applyBorder="0" applyAlignment="0" applyProtection="0"/>
    <xf numFmtId="0" fontId="44" fillId="84" borderId="0" applyNumberFormat="0" applyBorder="0" applyAlignment="0" applyProtection="0"/>
    <xf numFmtId="0" fontId="44" fillId="85" borderId="0" applyNumberFormat="0" applyBorder="0" applyAlignment="0" applyProtection="0"/>
    <xf numFmtId="0" fontId="50" fillId="9" borderId="0" applyNumberFormat="0" applyBorder="0" applyAlignment="0" applyProtection="0"/>
    <xf numFmtId="0" fontId="50" fillId="86" borderId="0" applyNumberFormat="0" applyBorder="0" applyAlignment="0" applyProtection="0"/>
    <xf numFmtId="0" fontId="50" fillId="87" borderId="0" applyNumberFormat="0" applyBorder="0" applyAlignment="0" applyProtection="0"/>
    <xf numFmtId="0" fontId="50" fillId="88" borderId="0" applyNumberFormat="0" applyBorder="0" applyAlignment="0" applyProtection="0"/>
    <xf numFmtId="0" fontId="50" fillId="8" borderId="0" applyNumberFormat="0" applyBorder="0" applyAlignment="0" applyProtection="0"/>
    <xf numFmtId="0" fontId="50" fillId="89" borderId="0" applyNumberFormat="0" applyBorder="0" applyAlignment="0" applyProtection="0"/>
    <xf numFmtId="0" fontId="50" fillId="90" borderId="0" applyNumberFormat="0" applyBorder="0" applyAlignment="0" applyProtection="0"/>
    <xf numFmtId="0" fontId="50" fillId="91" borderId="0" applyNumberFormat="0" applyBorder="0" applyAlignment="0" applyProtection="0"/>
    <xf numFmtId="0" fontId="50" fillId="92" borderId="0" applyNumberFormat="0" applyBorder="0" applyAlignment="0" applyProtection="0"/>
    <xf numFmtId="0" fontId="50" fillId="93" borderId="0" applyNumberFormat="0" applyBorder="0" applyAlignment="0" applyProtection="0"/>
    <xf numFmtId="0" fontId="50" fillId="94" borderId="0" applyNumberFormat="0" applyBorder="0" applyAlignment="0" applyProtection="0"/>
    <xf numFmtId="0" fontId="50" fillId="95" borderId="0" applyNumberFormat="0" applyBorder="0" applyAlignment="0" applyProtection="0"/>
    <xf numFmtId="0" fontId="86" fillId="96" borderId="0" applyNumberFormat="0" applyBorder="0" applyAlignment="0" applyProtection="0"/>
    <xf numFmtId="0" fontId="87" fillId="97" borderId="6" applyNumberFormat="0" applyAlignment="0" applyProtection="0"/>
    <xf numFmtId="0" fontId="52" fillId="98" borderId="9" applyNumberFormat="0" applyAlignment="0" applyProtection="0"/>
    <xf numFmtId="0" fontId="88" fillId="0" borderId="0" applyNumberFormat="0" applyFill="0" applyBorder="0" applyAlignment="0" applyProtection="0"/>
    <xf numFmtId="0" fontId="89" fillId="99" borderId="0" applyNumberFormat="0" applyBorder="0" applyAlignment="0" applyProtection="0"/>
    <xf numFmtId="0" fontId="90" fillId="0" borderId="3" applyNumberFormat="0" applyFill="0" applyAlignment="0" applyProtection="0"/>
    <xf numFmtId="0" fontId="91" fillId="0" borderId="31" applyNumberFormat="0" applyFill="0" applyAlignment="0" applyProtection="0"/>
    <xf numFmtId="0" fontId="92" fillId="0" borderId="5" applyNumberFormat="0" applyFill="0" applyAlignment="0" applyProtection="0"/>
    <xf numFmtId="0" fontId="92" fillId="0" borderId="0" applyNumberFormat="0" applyFill="0" applyBorder="0" applyAlignment="0" applyProtection="0"/>
    <xf numFmtId="0" fontId="93" fillId="100" borderId="6" applyNumberFormat="0" applyAlignment="0" applyProtection="0"/>
    <xf numFmtId="165" fontId="22" fillId="0" borderId="0" applyFont="0" applyFill="0" applyBorder="0" applyAlignment="0" applyProtection="0"/>
    <xf numFmtId="0" fontId="94" fillId="0" borderId="8" applyNumberFormat="0" applyFill="0" applyAlignment="0" applyProtection="0"/>
    <xf numFmtId="0" fontId="95" fillId="101" borderId="0" applyNumberFormat="0" applyBorder="0" applyAlignment="0" applyProtection="0"/>
    <xf numFmtId="0" fontId="22" fillId="102" borderId="10" applyNumberFormat="0" applyFont="0" applyAlignment="0" applyProtection="0"/>
    <xf numFmtId="0" fontId="96" fillId="97" borderId="7" applyNumberFormat="0" applyAlignment="0" applyProtection="0"/>
    <xf numFmtId="0" fontId="97" fillId="0" borderId="0"/>
    <xf numFmtId="0" fontId="98" fillId="0" borderId="0" applyNumberFormat="0" applyFill="0" applyBorder="0" applyAlignment="0" applyProtection="0"/>
    <xf numFmtId="0" fontId="62" fillId="0" borderId="11" applyNumberFormat="0" applyFill="0" applyAlignment="0" applyProtection="0"/>
    <xf numFmtId="164" fontId="22" fillId="0" borderId="0" applyFont="0" applyFill="0" applyBorder="0" applyAlignment="0" applyProtection="0"/>
    <xf numFmtId="0" fontId="65" fillId="0" borderId="0" applyNumberFormat="0" applyFill="0" applyBorder="0" applyAlignment="0" applyProtection="0"/>
    <xf numFmtId="165" fontId="22" fillId="0" borderId="0" applyFont="0" applyFill="0" applyBorder="0" applyAlignment="0" applyProtection="0"/>
    <xf numFmtId="0" fontId="23" fillId="0" borderId="0" applyNumberFormat="0" applyFill="0" applyBorder="0" applyAlignment="0" applyProtection="0"/>
    <xf numFmtId="0" fontId="63" fillId="70" borderId="24" applyNumberFormat="0" applyAlignment="0" applyProtection="0"/>
    <xf numFmtId="164" fontId="22" fillId="0" borderId="0" applyFont="0" applyFill="0" applyBorder="0" applyAlignment="0" applyProtection="0"/>
    <xf numFmtId="0" fontId="99" fillId="0" borderId="0"/>
  </cellStyleXfs>
  <cellXfs count="388">
    <xf numFmtId="0" fontId="0" fillId="0" borderId="0" xfId="0"/>
    <xf numFmtId="0" fontId="33" fillId="0" borderId="0" xfId="0" applyFont="1" applyAlignment="1">
      <alignment vertical="center" wrapText="1"/>
    </xf>
    <xf numFmtId="0" fontId="39" fillId="17" borderId="0" xfId="2" applyFont="1" applyFill="1" applyAlignment="1">
      <alignment vertical="center" wrapText="1"/>
    </xf>
    <xf numFmtId="0" fontId="33" fillId="0" borderId="0" xfId="5" applyFont="1" applyAlignment="1">
      <alignment vertical="center" wrapText="1"/>
    </xf>
    <xf numFmtId="0" fontId="24" fillId="17" borderId="0" xfId="2" applyFont="1" applyFill="1" applyAlignment="1">
      <alignment horizontal="left" vertical="center" wrapText="1"/>
    </xf>
    <xf numFmtId="4" fontId="21" fillId="17" borderId="0" xfId="2" applyNumberFormat="1" applyFont="1" applyFill="1" applyAlignment="1">
      <alignment vertical="center" wrapText="1"/>
    </xf>
    <xf numFmtId="4" fontId="39" fillId="10" borderId="0" xfId="1" applyNumberFormat="1" applyFont="1" applyFill="1" applyBorder="1" applyAlignment="1" applyProtection="1">
      <alignment horizontal="center" vertical="center" wrapText="1"/>
    </xf>
    <xf numFmtId="4" fontId="39" fillId="11" borderId="0" xfId="1" applyNumberFormat="1" applyFont="1" applyFill="1" applyBorder="1" applyAlignment="1" applyProtection="1">
      <alignment horizontal="center" vertical="center" wrapText="1"/>
    </xf>
    <xf numFmtId="4" fontId="39" fillId="12" borderId="0" xfId="1" applyNumberFormat="1" applyFont="1" applyFill="1" applyBorder="1" applyAlignment="1" applyProtection="1">
      <alignment horizontal="center" vertical="center" wrapText="1"/>
    </xf>
    <xf numFmtId="4" fontId="39" fillId="13" borderId="0" xfId="1" applyNumberFormat="1" applyFont="1" applyFill="1" applyBorder="1" applyAlignment="1" applyProtection="1">
      <alignment horizontal="center" vertical="center" wrapText="1"/>
    </xf>
    <xf numFmtId="4" fontId="39" fillId="14" borderId="0" xfId="1" applyNumberFormat="1" applyFont="1" applyFill="1" applyBorder="1" applyAlignment="1" applyProtection="1">
      <alignment horizontal="center" vertical="center" wrapText="1"/>
    </xf>
    <xf numFmtId="4" fontId="39" fillId="15" borderId="0" xfId="1" applyNumberFormat="1" applyFont="1" applyFill="1" applyBorder="1" applyAlignment="1" applyProtection="1">
      <alignment horizontal="center" vertical="center" wrapText="1"/>
    </xf>
    <xf numFmtId="4" fontId="39" fillId="16" borderId="0" xfId="1" applyNumberFormat="1" applyFont="1" applyFill="1" applyBorder="1" applyAlignment="1" applyProtection="1">
      <alignment horizontal="center" vertical="center" wrapText="1"/>
    </xf>
    <xf numFmtId="4" fontId="39" fillId="0" borderId="0" xfId="1" applyNumberFormat="1" applyFont="1" applyFill="1" applyBorder="1" applyAlignment="1" applyProtection="1">
      <alignment horizontal="center" vertical="center" wrapText="1"/>
    </xf>
    <xf numFmtId="4" fontId="21" fillId="3" borderId="0" xfId="0" applyNumberFormat="1" applyFont="1" applyFill="1" applyAlignment="1">
      <alignment horizontal="center" vertical="center" wrapText="1"/>
    </xf>
    <xf numFmtId="4" fontId="21" fillId="4" borderId="0" xfId="0" applyNumberFormat="1" applyFont="1" applyFill="1" applyAlignment="1">
      <alignment horizontal="center" vertical="center" wrapText="1"/>
    </xf>
    <xf numFmtId="4" fontId="21" fillId="5" borderId="0" xfId="0" applyNumberFormat="1" applyFont="1" applyFill="1" applyAlignment="1">
      <alignment horizontal="center" vertical="center" wrapText="1"/>
    </xf>
    <xf numFmtId="4" fontId="21" fillId="6" borderId="0" xfId="0" applyNumberFormat="1" applyFont="1" applyFill="1" applyAlignment="1">
      <alignment horizontal="center" vertical="center" wrapText="1"/>
    </xf>
    <xf numFmtId="4" fontId="21" fillId="7" borderId="0" xfId="0" applyNumberFormat="1" applyFont="1" applyFill="1" applyAlignment="1">
      <alignment horizontal="center" vertical="center" wrapText="1"/>
    </xf>
    <xf numFmtId="4" fontId="21" fillId="8" borderId="0" xfId="0" applyNumberFormat="1" applyFont="1" applyFill="1" applyAlignment="1">
      <alignment horizontal="center" vertical="center" wrapText="1"/>
    </xf>
    <xf numFmtId="4" fontId="21" fillId="16" borderId="0" xfId="0" applyNumberFormat="1" applyFont="1" applyFill="1" applyAlignment="1">
      <alignment horizontal="center" vertical="center" wrapText="1"/>
    </xf>
    <xf numFmtId="4" fontId="21" fillId="9" borderId="0" xfId="0" applyNumberFormat="1" applyFont="1" applyFill="1" applyAlignment="1">
      <alignment horizontal="center" vertical="center" wrapText="1"/>
    </xf>
    <xf numFmtId="0" fontId="33" fillId="0" borderId="0" xfId="3" applyFont="1" applyAlignment="1">
      <alignment horizontal="left" vertical="center" wrapText="1"/>
    </xf>
    <xf numFmtId="0" fontId="33" fillId="0" borderId="0" xfId="3" applyFont="1" applyAlignment="1">
      <alignment horizontal="center" vertical="center" wrapText="1"/>
    </xf>
    <xf numFmtId="0" fontId="24" fillId="0" borderId="0" xfId="0" applyFont="1" applyAlignment="1">
      <alignment horizontal="left" vertical="center" wrapText="1"/>
    </xf>
    <xf numFmtId="0" fontId="21" fillId="0" borderId="0" xfId="0" applyFont="1" applyAlignment="1">
      <alignment horizontal="center" vertical="center" wrapText="1"/>
    </xf>
    <xf numFmtId="0" fontId="39" fillId="10" borderId="0" xfId="0" applyFont="1" applyFill="1" applyAlignment="1">
      <alignment horizontal="center" vertical="center" wrapText="1"/>
    </xf>
    <xf numFmtId="0" fontId="39" fillId="11" borderId="0" xfId="0" applyFont="1" applyFill="1" applyAlignment="1">
      <alignment horizontal="center" vertical="center" wrapText="1"/>
    </xf>
    <xf numFmtId="0" fontId="39" fillId="12" borderId="0" xfId="0" applyFont="1" applyFill="1" applyAlignment="1">
      <alignment horizontal="center" vertical="center" wrapText="1"/>
    </xf>
    <xf numFmtId="0" fontId="39" fillId="13" borderId="0" xfId="0" applyFont="1" applyFill="1" applyAlignment="1">
      <alignment horizontal="center" vertical="center" wrapText="1"/>
    </xf>
    <xf numFmtId="0" fontId="39" fillId="14" borderId="0" xfId="0" applyFont="1" applyFill="1" applyAlignment="1">
      <alignment horizontal="center" vertical="center" wrapText="1"/>
    </xf>
    <xf numFmtId="0" fontId="39" fillId="15" borderId="0" xfId="0" applyFont="1" applyFill="1" applyAlignment="1">
      <alignment horizontal="center" vertical="center" wrapText="1"/>
    </xf>
    <xf numFmtId="0" fontId="39" fillId="16" borderId="0" xfId="0" applyFont="1" applyFill="1" applyAlignment="1">
      <alignment horizontal="center" vertical="center" wrapText="1"/>
    </xf>
    <xf numFmtId="0" fontId="39" fillId="0" borderId="0" xfId="0" applyFont="1" applyAlignment="1">
      <alignment horizontal="center" vertical="center" wrapText="1"/>
    </xf>
    <xf numFmtId="4" fontId="28" fillId="0" borderId="0" xfId="1" applyNumberFormat="1" applyFont="1" applyFill="1" applyBorder="1" applyAlignment="1" applyProtection="1">
      <alignment horizontal="center" vertical="center" wrapText="1"/>
    </xf>
    <xf numFmtId="0" fontId="21" fillId="0" borderId="0" xfId="0" applyFont="1" applyAlignment="1">
      <alignment horizontal="left" vertical="center" wrapText="1"/>
    </xf>
    <xf numFmtId="4" fontId="21" fillId="0" borderId="0" xfId="1" applyNumberFormat="1" applyFont="1" applyFill="1" applyBorder="1" applyAlignment="1" applyProtection="1">
      <alignment horizontal="center" vertical="center" wrapText="1"/>
    </xf>
    <xf numFmtId="4" fontId="39" fillId="0" borderId="0" xfId="0" applyNumberFormat="1" applyFont="1" applyAlignment="1">
      <alignment horizontal="center" vertical="center" wrapText="1"/>
    </xf>
    <xf numFmtId="0" fontId="17" fillId="0" borderId="0" xfId="3" applyFont="1" applyAlignment="1">
      <alignment horizontal="left" vertical="center" wrapText="1"/>
    </xf>
    <xf numFmtId="0" fontId="17" fillId="0" borderId="0" xfId="3" applyFont="1" applyAlignment="1">
      <alignment horizontal="center" vertical="center" wrapText="1"/>
    </xf>
    <xf numFmtId="4" fontId="17" fillId="0" borderId="0" xfId="3" applyNumberFormat="1" applyFont="1" applyAlignment="1">
      <alignment vertical="center"/>
    </xf>
    <xf numFmtId="0" fontId="33" fillId="19" borderId="0" xfId="0" applyFont="1" applyFill="1" applyAlignment="1">
      <alignment horizontal="left" vertical="center" wrapText="1"/>
    </xf>
    <xf numFmtId="169" fontId="33" fillId="19" borderId="0" xfId="0" applyNumberFormat="1" applyFont="1" applyFill="1" applyAlignment="1">
      <alignment horizontal="center" vertical="center" wrapText="1"/>
    </xf>
    <xf numFmtId="0" fontId="17" fillId="20" borderId="0" xfId="5" applyFont="1" applyFill="1" applyAlignment="1">
      <alignment vertical="center" wrapText="1"/>
    </xf>
    <xf numFmtId="0" fontId="33" fillId="20" borderId="0" xfId="5" applyFont="1" applyFill="1" applyAlignment="1">
      <alignment horizontal="left" vertical="center" wrapText="1"/>
    </xf>
    <xf numFmtId="0" fontId="37" fillId="0" borderId="0" xfId="5" applyFont="1" applyAlignment="1">
      <alignment horizontal="left" vertical="center" wrapText="1"/>
    </xf>
    <xf numFmtId="0" fontId="33" fillId="0" borderId="0" xfId="5" applyFont="1" applyAlignment="1">
      <alignment horizontal="left" vertical="center" wrapText="1"/>
    </xf>
    <xf numFmtId="0" fontId="17" fillId="0" borderId="0" xfId="5" applyFont="1" applyAlignment="1">
      <alignment vertical="center" wrapText="1"/>
    </xf>
    <xf numFmtId="0" fontId="37" fillId="0" borderId="0" xfId="0" applyFont="1" applyAlignment="1">
      <alignment horizontal="left" vertical="center" wrapText="1"/>
    </xf>
    <xf numFmtId="0" fontId="17" fillId="0" borderId="0" xfId="29" applyFont="1" applyAlignment="1">
      <alignment horizontal="center" vertical="center" wrapText="1"/>
    </xf>
    <xf numFmtId="0" fontId="21" fillId="0" borderId="0" xfId="3" applyFont="1" applyAlignment="1">
      <alignment horizontal="center" vertical="center"/>
    </xf>
    <xf numFmtId="49" fontId="17" fillId="0" borderId="0" xfId="30" applyNumberFormat="1" applyFont="1" applyAlignment="1">
      <alignment horizontal="center" vertical="center" wrapText="1"/>
    </xf>
    <xf numFmtId="4" fontId="21" fillId="0" borderId="0" xfId="3" applyNumberFormat="1" applyFont="1" applyAlignment="1">
      <alignment horizontal="center" vertical="center"/>
    </xf>
    <xf numFmtId="0" fontId="33" fillId="0" borderId="0" xfId="0" applyFont="1" applyAlignment="1">
      <alignment horizontal="left" vertical="center" wrapText="1"/>
    </xf>
    <xf numFmtId="0" fontId="33" fillId="0" borderId="0" xfId="3" quotePrefix="1" applyFont="1" applyAlignment="1">
      <alignment horizontal="left" vertical="center" wrapText="1"/>
    </xf>
    <xf numFmtId="49" fontId="41" fillId="0" borderId="0" xfId="5" applyNumberFormat="1" applyFont="1" applyAlignment="1">
      <alignment horizontal="center" vertical="center" wrapText="1"/>
    </xf>
    <xf numFmtId="4" fontId="17" fillId="0" borderId="0" xfId="5" applyNumberFormat="1" applyFont="1" applyAlignment="1">
      <alignment horizontal="left" vertical="center" wrapText="1"/>
    </xf>
    <xf numFmtId="49" fontId="17" fillId="0" borderId="0" xfId="5" applyNumberFormat="1" applyFont="1" applyAlignment="1">
      <alignment horizontal="center" vertical="center" wrapText="1"/>
    </xf>
    <xf numFmtId="0" fontId="37" fillId="0" borderId="0" xfId="0" applyFont="1" applyAlignment="1">
      <alignment vertical="center" wrapText="1"/>
    </xf>
    <xf numFmtId="4" fontId="39" fillId="0" borderId="0" xfId="0" applyNumberFormat="1" applyFont="1" applyAlignment="1">
      <alignment horizontal="left" vertical="center" wrapText="1"/>
    </xf>
    <xf numFmtId="4" fontId="17" fillId="17" borderId="0" xfId="0" applyNumberFormat="1" applyFont="1" applyFill="1" applyAlignment="1">
      <alignment vertical="center" wrapText="1"/>
    </xf>
    <xf numFmtId="4" fontId="17" fillId="17" borderId="0" xfId="1" applyNumberFormat="1" applyFont="1" applyFill="1" applyBorder="1" applyAlignment="1" applyProtection="1">
      <alignment vertical="center" wrapText="1"/>
    </xf>
    <xf numFmtId="4" fontId="38" fillId="17" borderId="0" xfId="1" applyNumberFormat="1" applyFont="1" applyFill="1" applyBorder="1" applyAlignment="1" applyProtection="1">
      <alignment vertical="center" wrapText="1"/>
    </xf>
    <xf numFmtId="4" fontId="33" fillId="17" borderId="0" xfId="1" applyNumberFormat="1" applyFont="1" applyFill="1" applyBorder="1" applyAlignment="1" applyProtection="1">
      <alignment vertical="center" wrapText="1"/>
    </xf>
    <xf numFmtId="0" fontId="17" fillId="17" borderId="0" xfId="0" applyFont="1" applyFill="1" applyAlignment="1">
      <alignment vertical="center" wrapText="1"/>
    </xf>
    <xf numFmtId="0" fontId="21" fillId="17" borderId="1" xfId="2" applyFont="1" applyFill="1" applyBorder="1" applyAlignment="1">
      <alignment vertical="center" wrapText="1"/>
    </xf>
    <xf numFmtId="0" fontId="21" fillId="17" borderId="0" xfId="2" applyFont="1" applyFill="1" applyAlignment="1">
      <alignment vertical="center" wrapText="1"/>
    </xf>
    <xf numFmtId="0" fontId="17" fillId="17" borderId="0" xfId="0" applyFont="1" applyFill="1" applyAlignment="1">
      <alignment horizontal="center" vertical="center" wrapText="1"/>
    </xf>
    <xf numFmtId="166" fontId="21" fillId="0" borderId="0" xfId="0" applyNumberFormat="1" applyFont="1" applyAlignment="1">
      <alignment horizontal="center" vertical="center" wrapText="1"/>
    </xf>
    <xf numFmtId="0" fontId="21" fillId="0" borderId="0" xfId="0" applyFont="1" applyAlignment="1">
      <alignment vertical="center" wrapText="1"/>
    </xf>
    <xf numFmtId="4" fontId="28" fillId="2" borderId="0" xfId="1" applyNumberFormat="1" applyFont="1" applyFill="1" applyBorder="1" applyAlignment="1" applyProtection="1">
      <alignment horizontal="center" vertical="center" wrapText="1"/>
    </xf>
    <xf numFmtId="0" fontId="33" fillId="19" borderId="0" xfId="0" applyFont="1" applyFill="1" applyAlignment="1">
      <alignment horizontal="center" vertical="center" wrapText="1"/>
    </xf>
    <xf numFmtId="4" fontId="33" fillId="0" borderId="0" xfId="0" applyNumberFormat="1" applyFont="1" applyAlignment="1">
      <alignment horizontal="center" vertical="center" wrapText="1"/>
    </xf>
    <xf numFmtId="4" fontId="33" fillId="0" borderId="0" xfId="3" applyNumberFormat="1" applyFont="1" applyAlignment="1">
      <alignment vertical="center" wrapText="1"/>
    </xf>
    <xf numFmtId="4" fontId="38" fillId="10" borderId="0" xfId="7" applyNumberFormat="1" applyFont="1" applyFill="1" applyBorder="1" applyAlignment="1" applyProtection="1">
      <alignment horizontal="center" vertical="center" wrapText="1"/>
    </xf>
    <xf numFmtId="4" fontId="38" fillId="11" borderId="0" xfId="7" applyNumberFormat="1" applyFont="1" applyFill="1" applyBorder="1" applyAlignment="1" applyProtection="1">
      <alignment horizontal="center" vertical="center" wrapText="1"/>
    </xf>
    <xf numFmtId="4" fontId="38" fillId="12" borderId="0" xfId="7" applyNumberFormat="1" applyFont="1" applyFill="1" applyBorder="1" applyAlignment="1" applyProtection="1">
      <alignment horizontal="center" vertical="center" wrapText="1"/>
    </xf>
    <xf numFmtId="4" fontId="38" fillId="13" borderId="0" xfId="7" applyNumberFormat="1" applyFont="1" applyFill="1" applyBorder="1" applyAlignment="1" applyProtection="1">
      <alignment horizontal="center" vertical="center" wrapText="1"/>
    </xf>
    <xf numFmtId="4" fontId="38" fillId="14" borderId="0" xfId="7" applyNumberFormat="1" applyFont="1" applyFill="1" applyBorder="1" applyAlignment="1" applyProtection="1">
      <alignment horizontal="center" vertical="center" wrapText="1"/>
    </xf>
    <xf numFmtId="4" fontId="38" fillId="15" borderId="0" xfId="7" applyNumberFormat="1" applyFont="1" applyFill="1" applyBorder="1" applyAlignment="1" applyProtection="1">
      <alignment horizontal="center" vertical="center" wrapText="1"/>
    </xf>
    <xf numFmtId="4" fontId="38" fillId="16" borderId="0" xfId="7" applyNumberFormat="1" applyFont="1" applyFill="1" applyBorder="1" applyAlignment="1" applyProtection="1">
      <alignment horizontal="center" vertical="center" wrapText="1"/>
    </xf>
    <xf numFmtId="4" fontId="38" fillId="0" borderId="0" xfId="7" applyNumberFormat="1" applyFont="1" applyFill="1" applyBorder="1" applyAlignment="1" applyProtection="1">
      <alignment horizontal="center" vertical="center" wrapText="1"/>
    </xf>
    <xf numFmtId="4" fontId="17" fillId="3" borderId="0" xfId="3" applyNumberFormat="1" applyFont="1" applyFill="1" applyAlignment="1">
      <alignment horizontal="center" vertical="center" wrapText="1"/>
    </xf>
    <xf numFmtId="4" fontId="17" fillId="4" borderId="0" xfId="3" applyNumberFormat="1" applyFont="1" applyFill="1" applyAlignment="1">
      <alignment horizontal="center" vertical="center" wrapText="1"/>
    </xf>
    <xf numFmtId="4" fontId="17" fillId="5" borderId="0" xfId="3" applyNumberFormat="1" applyFont="1" applyFill="1" applyAlignment="1">
      <alignment horizontal="center" vertical="center" wrapText="1"/>
    </xf>
    <xf numFmtId="4" fontId="17" fillId="6" borderId="0" xfId="3" applyNumberFormat="1" applyFont="1" applyFill="1" applyAlignment="1">
      <alignment horizontal="center" vertical="center" wrapText="1"/>
    </xf>
    <xf numFmtId="4" fontId="17" fillId="7" borderId="0" xfId="3" applyNumberFormat="1" applyFont="1" applyFill="1" applyAlignment="1">
      <alignment horizontal="center" vertical="center" wrapText="1"/>
    </xf>
    <xf numFmtId="4" fontId="17" fillId="8" borderId="0" xfId="0" applyNumberFormat="1" applyFont="1" applyFill="1" applyAlignment="1">
      <alignment horizontal="center" vertical="center" wrapText="1"/>
    </xf>
    <xf numFmtId="4" fontId="17" fillId="9" borderId="0" xfId="0" applyNumberFormat="1" applyFont="1" applyFill="1" applyAlignment="1">
      <alignment horizontal="center" vertical="center" wrapText="1"/>
    </xf>
    <xf numFmtId="4" fontId="38" fillId="0" borderId="0" xfId="0" applyNumberFormat="1" applyFont="1" applyAlignment="1">
      <alignment horizontal="center" vertical="center" wrapText="1"/>
    </xf>
    <xf numFmtId="4" fontId="33" fillId="0" borderId="0" xfId="1" applyNumberFormat="1" applyFont="1" applyBorder="1" applyAlignment="1" applyProtection="1">
      <alignment horizontal="center" vertical="center" wrapText="1"/>
    </xf>
    <xf numFmtId="0" fontId="17" fillId="0" borderId="0" xfId="0" applyFont="1" applyAlignment="1">
      <alignment vertical="center" wrapText="1"/>
    </xf>
    <xf numFmtId="4" fontId="17" fillId="0" borderId="0" xfId="3" applyNumberFormat="1" applyFont="1" applyAlignment="1">
      <alignment vertical="center" wrapText="1"/>
    </xf>
    <xf numFmtId="1" fontId="33" fillId="0" borderId="0" xfId="3" applyNumberFormat="1" applyFont="1" applyAlignment="1">
      <alignment horizontal="center" vertical="center" wrapText="1"/>
    </xf>
    <xf numFmtId="4" fontId="33" fillId="0" borderId="0" xfId="0" applyNumberFormat="1" applyFont="1" applyAlignment="1">
      <alignment vertical="center" wrapText="1"/>
    </xf>
    <xf numFmtId="4" fontId="33" fillId="0" borderId="0" xfId="0" applyNumberFormat="1" applyFont="1" applyAlignment="1" applyProtection="1">
      <alignment horizontal="left" vertical="center" wrapText="1"/>
      <protection locked="0"/>
    </xf>
    <xf numFmtId="0" fontId="21" fillId="0" borderId="0" xfId="3" applyFont="1" applyAlignment="1">
      <alignment horizontal="center" vertical="center" wrapText="1"/>
    </xf>
    <xf numFmtId="4" fontId="17" fillId="0" borderId="0" xfId="30" applyNumberFormat="1" applyFont="1" applyAlignment="1">
      <alignment horizontal="left" vertical="center" wrapText="1"/>
    </xf>
    <xf numFmtId="0" fontId="17" fillId="0" borderId="0" xfId="5" applyFont="1" applyAlignment="1">
      <alignment horizontal="center" vertical="center" wrapText="1"/>
    </xf>
    <xf numFmtId="4" fontId="33" fillId="0" borderId="0" xfId="3" applyNumberFormat="1" applyFont="1" applyAlignment="1">
      <alignment horizontal="left" vertical="center" wrapText="1"/>
    </xf>
    <xf numFmtId="4" fontId="21" fillId="0" borderId="0" xfId="3" applyNumberFormat="1" applyFont="1" applyAlignment="1">
      <alignment horizontal="center" vertical="center" wrapText="1"/>
    </xf>
    <xf numFmtId="4" fontId="17" fillId="0" borderId="0" xfId="3" applyNumberFormat="1" applyFont="1" applyAlignment="1">
      <alignment horizontal="center" vertical="center" wrapText="1"/>
    </xf>
    <xf numFmtId="4" fontId="38" fillId="0" borderId="0" xfId="3" applyNumberFormat="1" applyFont="1" applyAlignment="1">
      <alignment vertical="center" wrapText="1"/>
    </xf>
    <xf numFmtId="0" fontId="17" fillId="0" borderId="0" xfId="3" applyFont="1" applyAlignment="1">
      <alignment vertical="center" wrapText="1"/>
    </xf>
    <xf numFmtId="4" fontId="38" fillId="0" borderId="0" xfId="1" applyNumberFormat="1" applyFont="1" applyBorder="1" applyAlignment="1" applyProtection="1">
      <alignment horizontal="center" vertical="center" wrapText="1"/>
    </xf>
    <xf numFmtId="4" fontId="39" fillId="0" borderId="0" xfId="0" applyNumberFormat="1" applyFont="1" applyAlignment="1">
      <alignment vertical="center" wrapText="1"/>
    </xf>
    <xf numFmtId="166" fontId="17" fillId="0" borderId="0" xfId="3" applyNumberFormat="1" applyFont="1" applyAlignment="1">
      <alignment horizontal="center" vertical="center" wrapText="1"/>
    </xf>
    <xf numFmtId="4" fontId="17" fillId="0" borderId="0" xfId="1" applyNumberFormat="1" applyFont="1" applyBorder="1" applyAlignment="1" applyProtection="1">
      <alignment vertical="center" wrapText="1"/>
    </xf>
    <xf numFmtId="0" fontId="38" fillId="0" borderId="0" xfId="3" applyFont="1" applyAlignment="1">
      <alignment horizontal="center" vertical="center" wrapText="1"/>
    </xf>
    <xf numFmtId="0" fontId="28" fillId="19" borderId="0" xfId="0" applyFont="1" applyFill="1" applyAlignment="1">
      <alignment horizontal="left" vertical="center" wrapText="1"/>
    </xf>
    <xf numFmtId="169" fontId="28" fillId="19" borderId="0" xfId="0" applyNumberFormat="1" applyFont="1" applyFill="1" applyAlignment="1">
      <alignment horizontal="center" vertical="center" wrapText="1"/>
    </xf>
    <xf numFmtId="0" fontId="33" fillId="19" borderId="0" xfId="0" applyFont="1" applyFill="1" applyAlignment="1">
      <alignment vertical="center" wrapText="1"/>
    </xf>
    <xf numFmtId="0" fontId="28" fillId="19" borderId="0" xfId="0" applyFont="1" applyFill="1" applyAlignment="1">
      <alignment horizontal="center" vertical="center"/>
    </xf>
    <xf numFmtId="0" fontId="21" fillId="20" borderId="0" xfId="5" applyFont="1" applyFill="1" applyAlignment="1">
      <alignment vertical="center" wrapText="1"/>
    </xf>
    <xf numFmtId="0" fontId="21" fillId="20" borderId="0" xfId="5" quotePrefix="1" applyFont="1" applyFill="1" applyAlignment="1">
      <alignment horizontal="left" vertical="center" wrapText="1"/>
    </xf>
    <xf numFmtId="0" fontId="33" fillId="20" borderId="0" xfId="5" applyFont="1" applyFill="1" applyAlignment="1">
      <alignment vertical="center" wrapText="1"/>
    </xf>
    <xf numFmtId="1" fontId="33" fillId="0" borderId="0" xfId="3" applyNumberFormat="1" applyFont="1" applyAlignment="1">
      <alignment horizontal="center" vertical="center"/>
    </xf>
    <xf numFmtId="0" fontId="17" fillId="0" borderId="0" xfId="5" applyFont="1" applyAlignment="1">
      <alignment vertical="center"/>
    </xf>
    <xf numFmtId="4" fontId="33" fillId="0" borderId="0" xfId="0" applyNumberFormat="1" applyFont="1" applyAlignment="1">
      <alignment vertical="center"/>
    </xf>
    <xf numFmtId="4" fontId="33" fillId="0" borderId="0" xfId="0" applyNumberFormat="1" applyFont="1" applyAlignment="1" applyProtection="1">
      <alignment horizontal="left" vertical="center"/>
      <protection locked="0"/>
    </xf>
    <xf numFmtId="0" fontId="33" fillId="0" borderId="0" xfId="3" applyFont="1" applyAlignment="1">
      <alignment vertical="center" wrapText="1"/>
    </xf>
    <xf numFmtId="0" fontId="33" fillId="0" borderId="0" xfId="3" quotePrefix="1" applyFont="1" applyAlignment="1">
      <alignment vertical="center" wrapText="1"/>
    </xf>
    <xf numFmtId="4" fontId="33" fillId="0" borderId="0" xfId="3" applyNumberFormat="1" applyFont="1" applyAlignment="1">
      <alignment horizontal="left" vertical="center"/>
    </xf>
    <xf numFmtId="4" fontId="17" fillId="0" borderId="0" xfId="30" applyNumberFormat="1" applyFont="1" applyAlignment="1">
      <alignment horizontal="left" vertical="center"/>
    </xf>
    <xf numFmtId="0" fontId="17" fillId="0" borderId="0" xfId="5" applyFont="1" applyAlignment="1">
      <alignment horizontal="center" vertical="center"/>
    </xf>
    <xf numFmtId="4" fontId="17" fillId="0" borderId="0" xfId="5" applyNumberFormat="1" applyFont="1" applyAlignment="1">
      <alignment horizontal="center" vertical="center"/>
    </xf>
    <xf numFmtId="0" fontId="33" fillId="0" borderId="0" xfId="5" quotePrefix="1" applyFont="1" applyAlignment="1">
      <alignment horizontal="left" vertical="center" wrapText="1"/>
    </xf>
    <xf numFmtId="0" fontId="17" fillId="0" borderId="0" xfId="5" quotePrefix="1" applyFont="1" applyAlignment="1">
      <alignment horizontal="left" vertical="center" wrapText="1"/>
    </xf>
    <xf numFmtId="0" fontId="33" fillId="0" borderId="0" xfId="0" applyFont="1" applyAlignment="1">
      <alignment vertical="center"/>
    </xf>
    <xf numFmtId="0" fontId="43" fillId="0" borderId="0" xfId="3" applyFont="1" applyAlignment="1">
      <alignment horizontal="left" vertical="center" wrapText="1"/>
    </xf>
    <xf numFmtId="0" fontId="37" fillId="0" borderId="0" xfId="3" applyFont="1" applyAlignment="1">
      <alignment horizontal="left" vertical="center" wrapText="1"/>
    </xf>
    <xf numFmtId="0" fontId="28" fillId="20" borderId="0" xfId="5" applyFont="1" applyFill="1" applyAlignment="1">
      <alignment horizontal="left" vertical="center" wrapText="1"/>
    </xf>
    <xf numFmtId="1" fontId="28" fillId="0" borderId="0" xfId="3" applyNumberFormat="1" applyFont="1" applyAlignment="1">
      <alignment horizontal="center" vertical="center"/>
    </xf>
    <xf numFmtId="0" fontId="21" fillId="0" borderId="0" xfId="5" applyFont="1" applyAlignment="1">
      <alignment vertical="center"/>
    </xf>
    <xf numFmtId="0" fontId="21" fillId="0" borderId="0" xfId="29" applyFont="1" applyAlignment="1">
      <alignment horizontal="center" vertical="center" wrapText="1"/>
    </xf>
    <xf numFmtId="0" fontId="21" fillId="0" borderId="0" xfId="5" applyFont="1" applyAlignment="1">
      <alignment vertical="center" wrapText="1"/>
    </xf>
    <xf numFmtId="0" fontId="28" fillId="0" borderId="0" xfId="3" quotePrefix="1" applyFont="1" applyAlignment="1">
      <alignment horizontal="left" vertical="center" wrapText="1"/>
    </xf>
    <xf numFmtId="0" fontId="21" fillId="0" borderId="0" xfId="5" quotePrefix="1" applyFont="1" applyAlignment="1">
      <alignment horizontal="left" vertical="center" wrapText="1"/>
    </xf>
    <xf numFmtId="3" fontId="17" fillId="0" borderId="0" xfId="5" quotePrefix="1" applyNumberFormat="1" applyFont="1" applyAlignment="1">
      <alignment vertical="center"/>
    </xf>
    <xf numFmtId="0" fontId="33" fillId="0" borderId="0" xfId="0" applyFont="1" applyAlignment="1">
      <alignment horizontal="left" vertical="center"/>
    </xf>
    <xf numFmtId="169" fontId="33" fillId="0" borderId="0" xfId="29" applyNumberFormat="1" applyFont="1" applyAlignment="1">
      <alignment horizontal="center" vertical="center"/>
    </xf>
    <xf numFmtId="0" fontId="17" fillId="0" borderId="0" xfId="29" quotePrefix="1" applyFont="1" applyAlignment="1">
      <alignment horizontal="center" vertical="center" wrapText="1"/>
    </xf>
    <xf numFmtId="4" fontId="38" fillId="10" borderId="0" xfId="0" applyNumberFormat="1" applyFont="1" applyFill="1" applyAlignment="1">
      <alignment horizontal="center" vertical="center" wrapText="1"/>
    </xf>
    <xf numFmtId="4" fontId="38" fillId="11" borderId="0" xfId="0" applyNumberFormat="1" applyFont="1" applyFill="1" applyAlignment="1">
      <alignment horizontal="center" vertical="center" wrapText="1"/>
    </xf>
    <xf numFmtId="4" fontId="38" fillId="12" borderId="0" xfId="0" applyNumberFormat="1" applyFont="1" applyFill="1" applyAlignment="1">
      <alignment horizontal="center" vertical="center" wrapText="1"/>
    </xf>
    <xf numFmtId="4" fontId="38" fillId="13" borderId="0" xfId="0" applyNumberFormat="1" applyFont="1" applyFill="1" applyAlignment="1">
      <alignment horizontal="center" vertical="center" wrapText="1"/>
    </xf>
    <xf numFmtId="4" fontId="38" fillId="14" borderId="0" xfId="0" applyNumberFormat="1" applyFont="1" applyFill="1" applyAlignment="1">
      <alignment horizontal="center" vertical="center" wrapText="1"/>
    </xf>
    <xf numFmtId="4" fontId="38" fillId="15" borderId="0" xfId="0" applyNumberFormat="1" applyFont="1" applyFill="1" applyAlignment="1">
      <alignment horizontal="center" vertical="center" wrapText="1"/>
    </xf>
    <xf numFmtId="4" fontId="38" fillId="16" borderId="0" xfId="0" applyNumberFormat="1" applyFont="1" applyFill="1" applyAlignment="1">
      <alignment horizontal="center" vertical="center" wrapText="1"/>
    </xf>
    <xf numFmtId="49" fontId="33" fillId="0" borderId="0" xfId="3" applyNumberFormat="1" applyFont="1" applyAlignment="1">
      <alignment vertical="center"/>
    </xf>
    <xf numFmtId="0" fontId="28" fillId="0" borderId="0" xfId="3" applyFont="1" applyAlignment="1">
      <alignment horizontal="center" vertical="center"/>
    </xf>
    <xf numFmtId="0" fontId="28" fillId="19" borderId="0" xfId="0" applyFont="1" applyFill="1" applyAlignment="1">
      <alignment horizontal="center" vertical="center" wrapText="1"/>
    </xf>
    <xf numFmtId="1" fontId="28" fillId="0" borderId="0" xfId="3" applyNumberFormat="1" applyFont="1" applyAlignment="1">
      <alignment horizontal="center" vertical="center" wrapText="1"/>
    </xf>
    <xf numFmtId="49" fontId="33" fillId="0" borderId="0" xfId="3" quotePrefix="1" applyNumberFormat="1" applyFont="1" applyAlignment="1">
      <alignment horizontal="left" vertical="center" wrapText="1"/>
    </xf>
    <xf numFmtId="0" fontId="28" fillId="20" borderId="0" xfId="5" quotePrefix="1" applyFont="1" applyFill="1" applyAlignment="1">
      <alignment horizontal="left" vertical="center" wrapText="1"/>
    </xf>
    <xf numFmtId="0" fontId="37" fillId="0" borderId="0" xfId="0" applyFont="1" applyAlignment="1">
      <alignment horizontal="left" vertical="center"/>
    </xf>
    <xf numFmtId="1" fontId="33" fillId="0" borderId="0" xfId="0" applyNumberFormat="1" applyFont="1" applyAlignment="1">
      <alignment horizontal="left" vertical="center" wrapText="1"/>
    </xf>
    <xf numFmtId="0" fontId="37" fillId="0" borderId="0" xfId="0" quotePrefix="1" applyFont="1" applyAlignment="1">
      <alignment horizontal="left" vertical="center" wrapText="1"/>
    </xf>
    <xf numFmtId="0" fontId="37" fillId="0" borderId="0" xfId="3" applyFont="1" applyAlignment="1">
      <alignment vertical="center" wrapText="1"/>
    </xf>
    <xf numFmtId="4" fontId="16" fillId="0" borderId="0" xfId="3" applyNumberFormat="1" applyFont="1" applyAlignment="1">
      <alignment vertical="center"/>
    </xf>
    <xf numFmtId="4" fontId="16" fillId="0" borderId="0" xfId="3" applyNumberFormat="1" applyFont="1" applyAlignment="1">
      <alignment vertical="center" wrapText="1"/>
    </xf>
    <xf numFmtId="0" fontId="16" fillId="0" borderId="0" xfId="5" applyFont="1" applyAlignment="1">
      <alignment vertical="center"/>
    </xf>
    <xf numFmtId="0" fontId="16" fillId="0" borderId="0" xfId="29" applyFont="1" applyAlignment="1">
      <alignment horizontal="center" vertical="center" wrapText="1"/>
    </xf>
    <xf numFmtId="0" fontId="16" fillId="0" borderId="0" xfId="5" applyFont="1" applyAlignment="1">
      <alignment vertical="center" wrapText="1"/>
    </xf>
    <xf numFmtId="0" fontId="16" fillId="0" borderId="0" xfId="5" quotePrefix="1" applyFont="1" applyAlignment="1">
      <alignment horizontal="left" vertical="center"/>
    </xf>
    <xf numFmtId="4" fontId="16" fillId="0" borderId="0" xfId="5" applyNumberFormat="1" applyFont="1" applyAlignment="1">
      <alignment vertical="center" wrapText="1"/>
    </xf>
    <xf numFmtId="0" fontId="33" fillId="19" borderId="0" xfId="0" applyFont="1" applyFill="1" applyAlignment="1">
      <alignment horizontal="center" vertical="center"/>
    </xf>
    <xf numFmtId="4" fontId="28" fillId="0" borderId="0" xfId="0" applyNumberFormat="1" applyFont="1" applyAlignment="1" applyProtection="1">
      <alignment horizontal="left" vertical="center"/>
      <protection locked="0"/>
    </xf>
    <xf numFmtId="0" fontId="28" fillId="0" borderId="0" xfId="5" applyFont="1" applyAlignment="1">
      <alignment horizontal="left" vertical="center" wrapText="1"/>
    </xf>
    <xf numFmtId="0" fontId="28" fillId="0" borderId="0" xfId="0" applyFont="1" applyAlignment="1">
      <alignment horizontal="left" vertical="center"/>
    </xf>
    <xf numFmtId="0" fontId="16" fillId="20" borderId="0" xfId="5" applyFont="1" applyFill="1" applyAlignment="1">
      <alignment vertical="center" wrapText="1"/>
    </xf>
    <xf numFmtId="0" fontId="15" fillId="0" borderId="0" xfId="5" applyFont="1" applyAlignment="1">
      <alignment vertical="center" wrapText="1"/>
    </xf>
    <xf numFmtId="4" fontId="37" fillId="0" borderId="0" xfId="3" applyNumberFormat="1" applyFont="1" applyAlignment="1">
      <alignment horizontal="left" vertical="center" wrapText="1"/>
    </xf>
    <xf numFmtId="4" fontId="15" fillId="3" borderId="0" xfId="3" applyNumberFormat="1" applyFont="1" applyFill="1" applyAlignment="1">
      <alignment horizontal="center" vertical="center" wrapText="1"/>
    </xf>
    <xf numFmtId="4" fontId="15" fillId="4" borderId="0" xfId="3" applyNumberFormat="1" applyFont="1" applyFill="1" applyAlignment="1">
      <alignment horizontal="center" vertical="center" wrapText="1"/>
    </xf>
    <xf numFmtId="4" fontId="15" fillId="5" borderId="0" xfId="3" applyNumberFormat="1" applyFont="1" applyFill="1" applyAlignment="1">
      <alignment horizontal="center" vertical="center" wrapText="1"/>
    </xf>
    <xf numFmtId="4" fontId="15" fillId="6" borderId="0" xfId="3" applyNumberFormat="1" applyFont="1" applyFill="1" applyAlignment="1">
      <alignment horizontal="center" vertical="center" wrapText="1"/>
    </xf>
    <xf numFmtId="4" fontId="15" fillId="7" borderId="0" xfId="3" applyNumberFormat="1" applyFont="1" applyFill="1" applyAlignment="1">
      <alignment horizontal="center" vertical="center" wrapText="1"/>
    </xf>
    <xf numFmtId="4" fontId="15" fillId="8" borderId="0" xfId="0" applyNumberFormat="1" applyFont="1" applyFill="1" applyAlignment="1">
      <alignment horizontal="center" vertical="center" wrapText="1"/>
    </xf>
    <xf numFmtId="4" fontId="15" fillId="9" borderId="0" xfId="0" applyNumberFormat="1" applyFont="1" applyFill="1" applyAlignment="1">
      <alignment horizontal="center" vertical="center" wrapText="1"/>
    </xf>
    <xf numFmtId="0" fontId="15" fillId="0" borderId="0" xfId="5" applyFont="1" applyAlignment="1">
      <alignment horizontal="center" vertical="center" wrapText="1"/>
    </xf>
    <xf numFmtId="0" fontId="17" fillId="20" borderId="0" xfId="5" applyFont="1" applyFill="1" applyAlignment="1">
      <alignment horizontal="center" vertical="center" wrapText="1"/>
    </xf>
    <xf numFmtId="0" fontId="21" fillId="20" borderId="0" xfId="5" applyFont="1" applyFill="1" applyAlignment="1">
      <alignment horizontal="center" vertical="center" wrapText="1"/>
    </xf>
    <xf numFmtId="4" fontId="14" fillId="3" borderId="0" xfId="3" applyNumberFormat="1" applyFont="1" applyFill="1" applyAlignment="1">
      <alignment horizontal="center" vertical="center" wrapText="1"/>
    </xf>
    <xf numFmtId="4" fontId="14" fillId="4" borderId="0" xfId="3" applyNumberFormat="1" applyFont="1" applyFill="1" applyAlignment="1">
      <alignment horizontal="center" vertical="center" wrapText="1"/>
    </xf>
    <xf numFmtId="4" fontId="14" fillId="5" borderId="0" xfId="3" applyNumberFormat="1" applyFont="1" applyFill="1" applyAlignment="1">
      <alignment horizontal="center" vertical="center" wrapText="1"/>
    </xf>
    <xf numFmtId="4" fontId="14" fillId="6" borderId="0" xfId="3" applyNumberFormat="1" applyFont="1" applyFill="1" applyAlignment="1">
      <alignment horizontal="center" vertical="center" wrapText="1"/>
    </xf>
    <xf numFmtId="4" fontId="14" fillId="7" borderId="0" xfId="3" applyNumberFormat="1" applyFont="1" applyFill="1" applyAlignment="1">
      <alignment horizontal="center" vertical="center" wrapText="1"/>
    </xf>
    <xf numFmtId="4" fontId="14" fillId="8" borderId="0" xfId="0" applyNumberFormat="1" applyFont="1" applyFill="1" applyAlignment="1">
      <alignment horizontal="center" vertical="center" wrapText="1"/>
    </xf>
    <xf numFmtId="4" fontId="14" fillId="9" borderId="0" xfId="0" applyNumberFormat="1" applyFont="1" applyFill="1" applyAlignment="1">
      <alignment horizontal="center" vertical="center" wrapText="1"/>
    </xf>
    <xf numFmtId="0" fontId="13" fillId="0" borderId="0" xfId="5" applyFont="1" applyAlignment="1">
      <alignment vertical="center"/>
    </xf>
    <xf numFmtId="4" fontId="13" fillId="0" borderId="0" xfId="3" applyNumberFormat="1" applyFont="1" applyAlignment="1">
      <alignment vertical="center"/>
    </xf>
    <xf numFmtId="0" fontId="13" fillId="0" borderId="0" xfId="5" applyFont="1" applyAlignment="1">
      <alignment horizontal="left" vertical="center"/>
    </xf>
    <xf numFmtId="0" fontId="83" fillId="17" borderId="0" xfId="2" applyFont="1" applyFill="1" applyAlignment="1">
      <alignment vertical="center" wrapText="1"/>
    </xf>
    <xf numFmtId="0" fontId="83" fillId="0" borderId="0" xfId="0" applyFont="1" applyAlignment="1">
      <alignment horizontal="left" vertical="center" wrapText="1"/>
    </xf>
    <xf numFmtId="0" fontId="82" fillId="0" borderId="0" xfId="3" applyFont="1" applyAlignment="1">
      <alignment horizontal="left" vertical="center" wrapText="1"/>
    </xf>
    <xf numFmtId="4" fontId="83" fillId="0" borderId="0" xfId="0" applyNumberFormat="1" applyFont="1" applyAlignment="1">
      <alignment horizontal="left" vertical="center" wrapText="1"/>
    </xf>
    <xf numFmtId="0" fontId="84" fillId="0" borderId="0" xfId="3" applyFont="1" applyAlignment="1">
      <alignment horizontal="center" vertical="center"/>
    </xf>
    <xf numFmtId="0" fontId="83" fillId="0" borderId="0" xfId="0" applyFont="1" applyAlignment="1">
      <alignment horizontal="left" vertical="center"/>
    </xf>
    <xf numFmtId="4" fontId="12" fillId="0" borderId="25" xfId="0" applyNumberFormat="1" applyFont="1" applyBorder="1" applyAlignment="1">
      <alignment vertical="center" wrapText="1"/>
    </xf>
    <xf numFmtId="4" fontId="12" fillId="0" borderId="25" xfId="0" applyNumberFormat="1" applyFont="1" applyBorder="1" applyAlignment="1">
      <alignment horizontal="center" vertical="center" wrapText="1"/>
    </xf>
    <xf numFmtId="14" fontId="37" fillId="0" borderId="25" xfId="0" applyNumberFormat="1" applyFont="1" applyBorder="1" applyAlignment="1">
      <alignment horizontal="center" vertical="center" wrapText="1"/>
    </xf>
    <xf numFmtId="4" fontId="12" fillId="0" borderId="25" xfId="3" applyNumberFormat="1" applyFont="1" applyBorder="1" applyAlignment="1">
      <alignment vertical="center" wrapText="1"/>
    </xf>
    <xf numFmtId="4" fontId="12" fillId="0" borderId="28" xfId="3" applyNumberFormat="1" applyFont="1" applyBorder="1" applyAlignment="1">
      <alignment vertical="center" wrapText="1"/>
    </xf>
    <xf numFmtId="4" fontId="12" fillId="0" borderId="25" xfId="3" applyNumberFormat="1" applyFont="1" applyBorder="1" applyAlignment="1">
      <alignment horizontal="center" vertical="center" wrapText="1"/>
    </xf>
    <xf numFmtId="4" fontId="38" fillId="0" borderId="25" xfId="3" applyNumberFormat="1" applyFont="1" applyBorder="1" applyAlignment="1">
      <alignment vertical="center" wrapText="1"/>
    </xf>
    <xf numFmtId="4" fontId="12" fillId="18" borderId="25" xfId="0" applyNumberFormat="1" applyFont="1" applyFill="1" applyBorder="1" applyAlignment="1">
      <alignment horizontal="center" vertical="center" wrapText="1"/>
    </xf>
    <xf numFmtId="4" fontId="12" fillId="0" borderId="27" xfId="3" applyNumberFormat="1" applyFont="1" applyBorder="1" applyAlignment="1">
      <alignment vertical="center" wrapText="1"/>
    </xf>
    <xf numFmtId="4" fontId="12" fillId="0" borderId="27" xfId="3" applyNumberFormat="1" applyFont="1" applyBorder="1" applyAlignment="1">
      <alignment horizontal="center" vertical="center" wrapText="1"/>
    </xf>
    <xf numFmtId="14" fontId="37" fillId="0" borderId="27" xfId="0" applyNumberFormat="1" applyFont="1" applyBorder="1" applyAlignment="1">
      <alignment horizontal="center" vertical="center" wrapText="1"/>
    </xf>
    <xf numFmtId="4" fontId="12" fillId="0" borderId="27" xfId="0" applyNumberFormat="1" applyFont="1" applyBorder="1" applyAlignment="1">
      <alignment horizontal="center" vertical="center" wrapText="1"/>
    </xf>
    <xf numFmtId="4" fontId="12" fillId="0" borderId="29" xfId="3" applyNumberFormat="1" applyFont="1" applyBorder="1" applyAlignment="1">
      <alignment vertical="center" wrapText="1"/>
    </xf>
    <xf numFmtId="4" fontId="21" fillId="0" borderId="25" xfId="0" applyNumberFormat="1" applyFont="1" applyBorder="1" applyAlignment="1">
      <alignment vertical="center" wrapText="1"/>
    </xf>
    <xf numFmtId="4" fontId="21" fillId="0" borderId="26" xfId="0" applyNumberFormat="1" applyFont="1" applyBorder="1" applyAlignment="1">
      <alignment vertical="center" wrapText="1"/>
    </xf>
    <xf numFmtId="4" fontId="40" fillId="0" borderId="26" xfId="0" applyNumberFormat="1" applyFont="1" applyBorder="1" applyAlignment="1">
      <alignment horizontal="center" vertical="center" wrapText="1"/>
    </xf>
    <xf numFmtId="49" fontId="42" fillId="0" borderId="26" xfId="0" applyNumberFormat="1" applyFont="1" applyBorder="1" applyAlignment="1">
      <alignment horizontal="center" vertical="center" wrapText="1"/>
    </xf>
    <xf numFmtId="49" fontId="28" fillId="0" borderId="26" xfId="0" applyNumberFormat="1" applyFont="1" applyBorder="1" applyAlignment="1">
      <alignment horizontal="center" vertical="center" wrapText="1"/>
    </xf>
    <xf numFmtId="0" fontId="28" fillId="0" borderId="26" xfId="0" applyFont="1" applyBorder="1" applyAlignment="1">
      <alignment horizontal="center" vertical="center" wrapText="1"/>
    </xf>
    <xf numFmtId="0" fontId="28" fillId="0" borderId="30" xfId="0" applyFont="1" applyBorder="1" applyAlignment="1">
      <alignment horizontal="center" vertical="center" wrapText="1"/>
    </xf>
    <xf numFmtId="4" fontId="17" fillId="0" borderId="2" xfId="31" applyNumberFormat="1" applyFont="1" applyFill="1" applyBorder="1" applyAlignment="1">
      <alignment vertical="center" wrapText="1"/>
    </xf>
    <xf numFmtId="14" fontId="17" fillId="0" borderId="2" xfId="0" applyNumberFormat="1" applyFont="1" applyBorder="1" applyAlignment="1">
      <alignment horizontal="left" vertical="center"/>
    </xf>
    <xf numFmtId="14" fontId="17" fillId="0" borderId="2" xfId="0" applyNumberFormat="1" applyFont="1" applyBorder="1" applyAlignment="1">
      <alignment horizontal="center" vertical="center"/>
    </xf>
    <xf numFmtId="14" fontId="36" fillId="0" borderId="2" xfId="0" applyNumberFormat="1" applyFont="1" applyBorder="1" applyAlignment="1">
      <alignment horizontal="center" vertical="center"/>
    </xf>
    <xf numFmtId="168" fontId="17" fillId="0" borderId="2"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41" fillId="0" borderId="2" xfId="0" applyNumberFormat="1" applyFont="1" applyBorder="1" applyAlignment="1">
      <alignment horizontal="center" vertical="center"/>
    </xf>
    <xf numFmtId="14" fontId="45" fillId="0" borderId="2" xfId="0" applyNumberFormat="1" applyFont="1" applyBorder="1" applyAlignment="1">
      <alignment horizontal="center" vertical="center"/>
    </xf>
    <xf numFmtId="49" fontId="85" fillId="0" borderId="26" xfId="0" applyNumberFormat="1" applyFont="1" applyBorder="1" applyAlignment="1">
      <alignment horizontal="center" vertical="center" wrapText="1"/>
    </xf>
    <xf numFmtId="4" fontId="17" fillId="0" borderId="2" xfId="31" applyNumberFormat="1" applyFont="1" applyFill="1" applyBorder="1" applyAlignment="1">
      <alignment vertical="center"/>
    </xf>
    <xf numFmtId="4" fontId="36" fillId="0" borderId="2" xfId="31" applyNumberFormat="1" applyFont="1" applyFill="1" applyBorder="1" applyAlignment="1">
      <alignment vertical="center" wrapText="1"/>
    </xf>
    <xf numFmtId="4" fontId="36" fillId="0" borderId="2" xfId="0" applyNumberFormat="1" applyFont="1" applyBorder="1" applyAlignment="1">
      <alignment horizontal="center" vertical="center"/>
    </xf>
    <xf numFmtId="0" fontId="12" fillId="20" borderId="0" xfId="5" applyFont="1" applyFill="1" applyAlignment="1">
      <alignment vertical="center" wrapText="1"/>
    </xf>
    <xf numFmtId="4" fontId="12" fillId="0" borderId="0" xfId="30" quotePrefix="1" applyNumberFormat="1" applyFont="1" applyAlignment="1">
      <alignment horizontal="center" vertical="center" wrapText="1"/>
    </xf>
    <xf numFmtId="4" fontId="12" fillId="0" borderId="0" xfId="30" applyNumberFormat="1" applyFont="1" applyAlignment="1">
      <alignment horizontal="center" vertical="center" wrapText="1"/>
    </xf>
    <xf numFmtId="0" fontId="12" fillId="0" borderId="0" xfId="3" applyFont="1" applyAlignment="1">
      <alignment horizontal="center" vertical="center" wrapText="1"/>
    </xf>
    <xf numFmtId="0" fontId="12" fillId="0" borderId="0" xfId="0" applyFont="1" applyAlignment="1">
      <alignment horizontal="center" vertical="center" wrapText="1"/>
    </xf>
    <xf numFmtId="4" fontId="12" fillId="0" borderId="0" xfId="30" applyNumberFormat="1" applyFont="1" applyAlignment="1">
      <alignment horizontal="center" vertical="center"/>
    </xf>
    <xf numFmtId="4" fontId="12" fillId="0" borderId="0" xfId="30" quotePrefix="1" applyNumberFormat="1" applyFont="1" applyAlignment="1">
      <alignment horizontal="center" vertical="center"/>
    </xf>
    <xf numFmtId="0" fontId="12" fillId="20" borderId="0" xfId="5" applyFont="1" applyFill="1" applyAlignment="1">
      <alignment horizontal="left" vertical="center" wrapText="1"/>
    </xf>
    <xf numFmtId="16" fontId="12" fillId="0" borderId="0" xfId="0" applyNumberFormat="1" applyFont="1" applyAlignment="1">
      <alignment horizontal="center" vertical="center"/>
    </xf>
    <xf numFmtId="0" fontId="12" fillId="17" borderId="0" xfId="2" applyFont="1" applyFill="1" applyAlignment="1">
      <alignment vertical="center" wrapText="1"/>
    </xf>
    <xf numFmtId="16" fontId="12" fillId="0" borderId="0" xfId="0" applyNumberFormat="1" applyFont="1" applyAlignment="1">
      <alignment horizontal="center" vertical="center" wrapText="1"/>
    </xf>
    <xf numFmtId="1" fontId="38" fillId="0" borderId="0" xfId="4" applyNumberFormat="1" applyFont="1" applyAlignment="1">
      <alignment horizontal="left" vertical="center" wrapText="1"/>
    </xf>
    <xf numFmtId="4" fontId="11" fillId="0" borderId="0" xfId="3" applyNumberFormat="1" applyFont="1" applyAlignment="1">
      <alignment horizontal="left" vertical="center"/>
    </xf>
    <xf numFmtId="4" fontId="11" fillId="0" borderId="0" xfId="3" applyNumberFormat="1" applyFont="1" applyAlignment="1">
      <alignment vertical="center"/>
    </xf>
    <xf numFmtId="0" fontId="21" fillId="20" borderId="0" xfId="5" quotePrefix="1" applyFont="1" applyFill="1" applyAlignment="1">
      <alignment vertical="center" wrapText="1"/>
    </xf>
    <xf numFmtId="17" fontId="11" fillId="20" borderId="0" xfId="5" quotePrefix="1" applyNumberFormat="1" applyFont="1" applyFill="1" applyAlignment="1">
      <alignment vertical="center" wrapText="1"/>
    </xf>
    <xf numFmtId="49" fontId="10" fillId="0" borderId="0" xfId="5" applyNumberFormat="1" applyFont="1" applyAlignment="1">
      <alignment horizontal="center" vertical="center" wrapText="1"/>
    </xf>
    <xf numFmtId="0" fontId="10" fillId="0" borderId="0" xfId="29" applyFont="1" applyAlignment="1">
      <alignment horizontal="center" vertical="center" wrapText="1"/>
    </xf>
    <xf numFmtId="4" fontId="10" fillId="0" borderId="0" xfId="5" applyNumberFormat="1" applyFont="1" applyAlignment="1">
      <alignment horizontal="left" vertical="center" wrapText="1"/>
    </xf>
    <xf numFmtId="49" fontId="10" fillId="0" borderId="0" xfId="5" applyNumberFormat="1" applyFont="1" applyAlignment="1">
      <alignment vertical="center"/>
    </xf>
    <xf numFmtId="4" fontId="10" fillId="0" borderId="0" xfId="5" applyNumberFormat="1" applyFont="1" applyAlignment="1">
      <alignment vertical="center" wrapText="1"/>
    </xf>
    <xf numFmtId="4" fontId="10" fillId="0" borderId="0" xfId="30" applyNumberFormat="1" applyFont="1" applyAlignment="1">
      <alignment horizontal="center" vertical="center"/>
    </xf>
    <xf numFmtId="0" fontId="10" fillId="0" borderId="0" xfId="5" applyFont="1" applyAlignment="1">
      <alignment vertical="center"/>
    </xf>
    <xf numFmtId="4" fontId="10" fillId="0" borderId="0" xfId="3" applyNumberFormat="1" applyFont="1" applyAlignment="1">
      <alignment vertical="center"/>
    </xf>
    <xf numFmtId="0" fontId="33" fillId="0" borderId="0" xfId="0" quotePrefix="1" applyFont="1" applyAlignment="1">
      <alignment wrapText="1"/>
    </xf>
    <xf numFmtId="0" fontId="9" fillId="0" borderId="0" xfId="29" applyFont="1" applyAlignment="1">
      <alignment horizontal="center" vertical="center" wrapText="1"/>
    </xf>
    <xf numFmtId="0" fontId="8" fillId="0" borderId="0" xfId="29" applyFont="1" applyAlignment="1">
      <alignment horizontal="center" vertical="center" wrapText="1"/>
    </xf>
    <xf numFmtId="4" fontId="8" fillId="0" borderId="0" xfId="5" applyNumberFormat="1" applyFont="1" applyAlignment="1">
      <alignment vertical="center" wrapText="1"/>
    </xf>
    <xf numFmtId="4" fontId="8" fillId="0" borderId="0" xfId="30" applyNumberFormat="1" applyFont="1" applyAlignment="1">
      <alignment horizontal="center" vertical="center"/>
    </xf>
    <xf numFmtId="4" fontId="8" fillId="0" borderId="0" xfId="3" applyNumberFormat="1" applyFont="1" applyAlignment="1">
      <alignment vertical="center"/>
    </xf>
    <xf numFmtId="49" fontId="7" fillId="0" borderId="0" xfId="5" applyNumberFormat="1" applyFont="1" applyAlignment="1">
      <alignment horizontal="center" vertical="center" wrapText="1"/>
    </xf>
    <xf numFmtId="4" fontId="7" fillId="0" borderId="0" xfId="5" applyNumberFormat="1" applyFont="1" applyAlignment="1">
      <alignment horizontal="left" vertical="center" wrapText="1"/>
    </xf>
    <xf numFmtId="0" fontId="7" fillId="0" borderId="0" xfId="5" applyFont="1" applyAlignment="1">
      <alignment vertical="center" wrapText="1"/>
    </xf>
    <xf numFmtId="0" fontId="7" fillId="0" borderId="0" xfId="5" applyFont="1" applyAlignment="1">
      <alignment horizontal="center" vertical="center" wrapText="1"/>
    </xf>
    <xf numFmtId="4" fontId="7" fillId="0" borderId="0" xfId="3" applyNumberFormat="1" applyFont="1" applyAlignment="1">
      <alignment vertical="center" wrapText="1"/>
    </xf>
    <xf numFmtId="0" fontId="6" fillId="0" borderId="0" xfId="29" applyFont="1" applyAlignment="1">
      <alignment horizontal="center" vertical="center" wrapText="1"/>
    </xf>
    <xf numFmtId="0" fontId="6" fillId="0" borderId="0" xfId="5" applyFont="1" applyAlignment="1">
      <alignment horizontal="center" vertical="center"/>
    </xf>
    <xf numFmtId="0" fontId="6" fillId="0" borderId="0" xfId="5" applyFont="1" applyAlignment="1">
      <alignment vertical="center"/>
    </xf>
    <xf numFmtId="4" fontId="6" fillId="0" borderId="0" xfId="30" quotePrefix="1" applyNumberFormat="1" applyFont="1" applyAlignment="1">
      <alignment horizontal="left" vertical="center"/>
    </xf>
    <xf numFmtId="0" fontId="6" fillId="0" borderId="0" xfId="5" quotePrefix="1" applyFont="1" applyAlignment="1">
      <alignment horizontal="left" vertical="center" wrapText="1"/>
    </xf>
    <xf numFmtId="0" fontId="33" fillId="0" borderId="0" xfId="29" quotePrefix="1" applyFont="1" applyAlignment="1">
      <alignment horizontal="left" vertical="center" wrapText="1"/>
    </xf>
    <xf numFmtId="4" fontId="6" fillId="0" borderId="0" xfId="30" applyNumberFormat="1" applyFont="1" applyAlignment="1">
      <alignment horizontal="center" vertical="center"/>
    </xf>
    <xf numFmtId="0" fontId="5" fillId="20" borderId="0" xfId="5" quotePrefix="1" applyFont="1" applyFill="1" applyAlignment="1">
      <alignment horizontal="left" vertical="center" wrapText="1"/>
    </xf>
    <xf numFmtId="0" fontId="33" fillId="0" borderId="0" xfId="0" quotePrefix="1" applyFont="1" applyAlignment="1">
      <alignment horizontal="left" wrapText="1"/>
    </xf>
    <xf numFmtId="49" fontId="33" fillId="0" borderId="0" xfId="3" applyNumberFormat="1" applyFont="1" applyAlignment="1">
      <alignment horizontal="left" vertical="center"/>
    </xf>
    <xf numFmtId="0" fontId="33" fillId="0" borderId="0" xfId="3" applyFont="1" applyAlignment="1">
      <alignment horizontal="center" vertical="center"/>
    </xf>
    <xf numFmtId="0" fontId="33" fillId="0" borderId="0" xfId="4" applyFont="1" applyAlignment="1">
      <alignment vertical="center" wrapText="1"/>
    </xf>
    <xf numFmtId="49" fontId="33" fillId="0" borderId="0" xfId="0" quotePrefix="1" applyNumberFormat="1" applyFont="1" applyAlignment="1">
      <alignment vertical="center"/>
    </xf>
    <xf numFmtId="0" fontId="100" fillId="0" borderId="0" xfId="0" applyFont="1" applyAlignment="1">
      <alignment horizontal="right" vertical="center" wrapText="1"/>
    </xf>
    <xf numFmtId="0" fontId="33" fillId="0" borderId="0" xfId="3" applyFont="1" applyAlignment="1">
      <alignment vertical="center"/>
    </xf>
    <xf numFmtId="0" fontId="5" fillId="0" borderId="0" xfId="5" applyFont="1" applyAlignment="1">
      <alignment vertical="center"/>
    </xf>
    <xf numFmtId="4" fontId="5" fillId="0" borderId="0" xfId="30" applyNumberFormat="1" applyFont="1" applyAlignment="1">
      <alignment horizontal="center" vertical="center"/>
    </xf>
    <xf numFmtId="4" fontId="5" fillId="0" borderId="0" xfId="30" quotePrefix="1" applyNumberFormat="1" applyFont="1" applyAlignment="1">
      <alignment horizontal="center" vertical="center"/>
    </xf>
    <xf numFmtId="0" fontId="33" fillId="0" borderId="0" xfId="29" quotePrefix="1" applyFont="1" applyAlignment="1">
      <alignment horizontal="center" vertical="center" wrapText="1"/>
    </xf>
    <xf numFmtId="0" fontId="5" fillId="0" borderId="0" xfId="5" applyFont="1" applyAlignment="1">
      <alignment vertical="center" wrapText="1"/>
    </xf>
    <xf numFmtId="1" fontId="5" fillId="0" borderId="0" xfId="3" applyNumberFormat="1" applyFont="1" applyAlignment="1">
      <alignment horizontal="center" vertical="center" wrapText="1"/>
    </xf>
    <xf numFmtId="49" fontId="4" fillId="0" borderId="0" xfId="5" quotePrefix="1" applyNumberFormat="1" applyFont="1" applyAlignment="1">
      <alignment horizontal="left" vertical="center"/>
    </xf>
    <xf numFmtId="4" fontId="4" fillId="0" borderId="0" xfId="5" quotePrefix="1" applyNumberFormat="1" applyFont="1" applyAlignment="1">
      <alignment horizontal="left" vertical="center" wrapText="1"/>
    </xf>
    <xf numFmtId="0" fontId="4" fillId="0" borderId="0" xfId="29" applyFont="1" applyAlignment="1">
      <alignment horizontal="center" vertical="center" wrapText="1"/>
    </xf>
    <xf numFmtId="4" fontId="37" fillId="0" borderId="0" xfId="3" quotePrefix="1" applyNumberFormat="1" applyFont="1" applyAlignment="1">
      <alignment horizontal="left" vertical="center" wrapText="1"/>
    </xf>
    <xf numFmtId="0" fontId="4" fillId="0" borderId="0" xfId="5" quotePrefix="1" applyFont="1" applyAlignment="1">
      <alignment horizontal="left" vertical="center" wrapText="1"/>
    </xf>
    <xf numFmtId="4" fontId="4" fillId="0" borderId="0" xfId="30" quotePrefix="1" applyNumberFormat="1" applyFont="1" applyAlignment="1">
      <alignment horizontal="left" vertical="center"/>
    </xf>
    <xf numFmtId="0" fontId="4" fillId="0" borderId="0" xfId="5" applyFont="1" applyAlignment="1">
      <alignment vertical="center"/>
    </xf>
    <xf numFmtId="4" fontId="4" fillId="0" borderId="0" xfId="30" applyNumberFormat="1" applyFont="1" applyAlignment="1">
      <alignment horizontal="center" vertical="center"/>
    </xf>
    <xf numFmtId="0" fontId="4" fillId="0" borderId="0" xfId="5" applyFont="1" applyAlignment="1">
      <alignment vertical="center" wrapText="1"/>
    </xf>
    <xf numFmtId="0" fontId="37" fillId="0" borderId="0" xfId="3" quotePrefix="1" applyFont="1" applyAlignment="1">
      <alignment horizontal="left" vertical="center" wrapText="1"/>
    </xf>
    <xf numFmtId="4" fontId="4" fillId="0" borderId="0" xfId="3" applyNumberFormat="1" applyFont="1" applyAlignment="1">
      <alignment vertical="center" wrapText="1"/>
    </xf>
    <xf numFmtId="1" fontId="3" fillId="0" borderId="0" xfId="3" applyNumberFormat="1" applyFont="1" applyAlignment="1">
      <alignment horizontal="center" vertical="center" wrapText="1"/>
    </xf>
    <xf numFmtId="49" fontId="3" fillId="0" borderId="0" xfId="5" applyNumberFormat="1" applyFont="1" applyAlignment="1">
      <alignment horizontal="center" vertical="center" wrapText="1"/>
    </xf>
    <xf numFmtId="0" fontId="3" fillId="0" borderId="0" xfId="29" applyFont="1" applyAlignment="1">
      <alignment horizontal="center" vertical="center" wrapText="1"/>
    </xf>
    <xf numFmtId="4" fontId="3" fillId="0" borderId="0" xfId="5" applyNumberFormat="1" applyFont="1" applyAlignment="1">
      <alignment horizontal="left" vertical="center" wrapText="1"/>
    </xf>
    <xf numFmtId="0" fontId="3" fillId="0" borderId="0" xfId="5" applyFont="1" applyAlignment="1">
      <alignment vertical="center" wrapText="1"/>
    </xf>
    <xf numFmtId="0" fontId="3" fillId="0" borderId="0" xfId="5" applyFont="1" applyAlignment="1">
      <alignment horizontal="center" vertical="center" wrapText="1"/>
    </xf>
    <xf numFmtId="4" fontId="3" fillId="0" borderId="0" xfId="3" applyNumberFormat="1" applyFont="1" applyAlignment="1">
      <alignment vertical="center" wrapText="1"/>
    </xf>
    <xf numFmtId="0" fontId="6" fillId="0" borderId="0" xfId="5" applyFont="1" applyAlignment="1">
      <alignment vertical="center" wrapText="1"/>
    </xf>
    <xf numFmtId="0" fontId="3" fillId="0" borderId="0" xfId="5" applyFont="1" applyAlignment="1">
      <alignment vertical="center"/>
    </xf>
    <xf numFmtId="1" fontId="3" fillId="0" borderId="0" xfId="3" applyNumberFormat="1" applyFont="1" applyAlignment="1">
      <alignment horizontal="center" vertical="center"/>
    </xf>
    <xf numFmtId="49" fontId="3" fillId="0" borderId="0" xfId="5" applyNumberFormat="1" applyFont="1" applyAlignment="1">
      <alignment vertical="center"/>
    </xf>
    <xf numFmtId="0" fontId="3" fillId="0" borderId="0" xfId="29" quotePrefix="1" applyFont="1" applyAlignment="1">
      <alignment horizontal="center" vertical="center" wrapText="1"/>
    </xf>
    <xf numFmtId="4" fontId="3" fillId="0" borderId="0" xfId="5" applyNumberFormat="1" applyFont="1" applyAlignment="1">
      <alignment vertical="center" wrapText="1"/>
    </xf>
    <xf numFmtId="4" fontId="3" fillId="0" borderId="0" xfId="30" applyNumberFormat="1" applyFont="1" applyAlignment="1">
      <alignment horizontal="center" vertical="center"/>
    </xf>
    <xf numFmtId="4" fontId="3" fillId="0" borderId="0" xfId="3" applyNumberFormat="1" applyFont="1" applyAlignment="1" applyProtection="1">
      <alignment horizontal="left" vertical="center"/>
      <protection locked="0"/>
    </xf>
    <xf numFmtId="4" fontId="3" fillId="0" borderId="0" xfId="3" applyNumberFormat="1" applyFont="1" applyAlignment="1">
      <alignment vertical="center"/>
    </xf>
    <xf numFmtId="0" fontId="3" fillId="0" borderId="0" xfId="5" quotePrefix="1" applyFont="1" applyAlignment="1">
      <alignment vertical="center" wrapText="1"/>
    </xf>
    <xf numFmtId="49" fontId="3" fillId="0" borderId="0" xfId="5" quotePrefix="1" applyNumberFormat="1" applyFont="1" applyAlignment="1">
      <alignment vertical="center"/>
    </xf>
    <xf numFmtId="3" fontId="3" fillId="0" borderId="0" xfId="5" quotePrefix="1" applyNumberFormat="1" applyFont="1" applyAlignment="1">
      <alignment vertical="center"/>
    </xf>
    <xf numFmtId="4" fontId="36" fillId="0" borderId="0" xfId="3" applyNumberFormat="1" applyFont="1" applyAlignment="1">
      <alignment horizontal="left" vertical="center" wrapText="1"/>
    </xf>
    <xf numFmtId="4" fontId="2" fillId="3" borderId="0" xfId="3" applyNumberFormat="1" applyFont="1" applyFill="1" applyAlignment="1">
      <alignment horizontal="center" vertical="center" wrapText="1"/>
    </xf>
    <xf numFmtId="4" fontId="2" fillId="4" borderId="0" xfId="3" applyNumberFormat="1" applyFont="1" applyFill="1" applyAlignment="1">
      <alignment horizontal="center" vertical="center" wrapText="1"/>
    </xf>
    <xf numFmtId="4" fontId="2" fillId="5" borderId="0" xfId="3" applyNumberFormat="1" applyFont="1" applyFill="1" applyAlignment="1">
      <alignment horizontal="center" vertical="center" wrapText="1"/>
    </xf>
    <xf numFmtId="4" fontId="2" fillId="6" borderId="0" xfId="3" applyNumberFormat="1" applyFont="1" applyFill="1" applyAlignment="1">
      <alignment horizontal="center" vertical="center" wrapText="1"/>
    </xf>
    <xf numFmtId="4" fontId="2" fillId="7" borderId="0" xfId="3" applyNumberFormat="1" applyFont="1" applyFill="1" applyAlignment="1">
      <alignment horizontal="center" vertical="center" wrapText="1"/>
    </xf>
    <xf numFmtId="4" fontId="2" fillId="8" borderId="0" xfId="0" applyNumberFormat="1" applyFont="1" applyFill="1" applyAlignment="1">
      <alignment horizontal="center" vertical="center" wrapText="1"/>
    </xf>
    <xf numFmtId="4" fontId="2" fillId="9" borderId="0" xfId="0" applyNumberFormat="1" applyFont="1" applyFill="1" applyAlignment="1">
      <alignment horizontal="center" vertical="center" wrapText="1"/>
    </xf>
    <xf numFmtId="0" fontId="2" fillId="0" borderId="0" xfId="5" applyFont="1" applyAlignment="1">
      <alignment vertical="center"/>
    </xf>
    <xf numFmtId="0" fontId="36" fillId="0" borderId="0" xfId="5" applyFont="1" applyAlignment="1">
      <alignment horizontal="left" vertical="center" wrapText="1"/>
    </xf>
    <xf numFmtId="0" fontId="36" fillId="0" borderId="0" xfId="0" applyFont="1" applyAlignment="1">
      <alignment horizontal="left" vertical="center" wrapText="1"/>
    </xf>
    <xf numFmtId="4" fontId="38" fillId="10" borderId="0" xfId="7" applyNumberFormat="1" applyFont="1" applyFill="1" applyAlignment="1" applyProtection="1">
      <alignment horizontal="center" vertical="center" wrapText="1"/>
    </xf>
    <xf numFmtId="4" fontId="38" fillId="11" borderId="0" xfId="7" applyNumberFormat="1" applyFont="1" applyFill="1" applyAlignment="1" applyProtection="1">
      <alignment horizontal="center" vertical="center" wrapText="1"/>
    </xf>
    <xf numFmtId="4" fontId="38" fillId="12" borderId="0" xfId="7" applyNumberFormat="1" applyFont="1" applyFill="1" applyAlignment="1" applyProtection="1">
      <alignment horizontal="center" vertical="center" wrapText="1"/>
    </xf>
    <xf numFmtId="4" fontId="38" fillId="13" borderId="0" xfId="7" applyNumberFormat="1" applyFont="1" applyFill="1" applyAlignment="1" applyProtection="1">
      <alignment horizontal="center" vertical="center" wrapText="1"/>
    </xf>
    <xf numFmtId="4" fontId="38" fillId="14" borderId="0" xfId="7" applyNumberFormat="1" applyFont="1" applyFill="1" applyAlignment="1" applyProtection="1">
      <alignment horizontal="center" vertical="center" wrapText="1"/>
    </xf>
    <xf numFmtId="4" fontId="38" fillId="15" borderId="0" xfId="7" applyNumberFormat="1" applyFont="1" applyFill="1" applyAlignment="1" applyProtection="1">
      <alignment horizontal="center" vertical="center" wrapText="1"/>
    </xf>
    <xf numFmtId="4" fontId="38" fillId="16" borderId="0" xfId="7" applyNumberFormat="1" applyFont="1" applyFill="1" applyAlignment="1" applyProtection="1">
      <alignment horizontal="center" vertical="center" wrapText="1"/>
    </xf>
    <xf numFmtId="4" fontId="2" fillId="8" borderId="0" xfId="3" applyNumberFormat="1" applyFont="1" applyFill="1" applyAlignment="1">
      <alignment horizontal="center" vertical="center" wrapText="1"/>
    </xf>
    <xf numFmtId="4" fontId="2" fillId="9" borderId="0" xfId="3" applyNumberFormat="1" applyFont="1" applyFill="1" applyAlignment="1">
      <alignment horizontal="center" vertical="center" wrapText="1"/>
    </xf>
    <xf numFmtId="4" fontId="2" fillId="0" borderId="0" xfId="3" applyNumberFormat="1" applyFont="1" applyAlignment="1">
      <alignment vertical="center" wrapText="1"/>
    </xf>
    <xf numFmtId="0" fontId="2" fillId="0" borderId="0" xfId="3" applyFont="1" applyAlignment="1">
      <alignment vertical="center" wrapText="1"/>
    </xf>
    <xf numFmtId="0" fontId="36" fillId="0" borderId="0" xfId="3" applyFont="1" applyAlignment="1">
      <alignment horizontal="left" vertical="center" wrapText="1"/>
    </xf>
    <xf numFmtId="0" fontId="36" fillId="0" borderId="0" xfId="0" quotePrefix="1" applyFont="1" applyAlignment="1">
      <alignment horizontal="left" vertical="center" wrapText="1"/>
    </xf>
    <xf numFmtId="4" fontId="36" fillId="0" borderId="0" xfId="3" quotePrefix="1" applyNumberFormat="1" applyFont="1" applyAlignment="1">
      <alignment horizontal="left" vertical="center" wrapText="1"/>
    </xf>
    <xf numFmtId="0" fontId="36" fillId="0" borderId="0" xfId="5" quotePrefix="1" applyFont="1" applyAlignment="1">
      <alignment horizontal="left" vertical="center" wrapText="1"/>
    </xf>
    <xf numFmtId="0" fontId="36" fillId="0" borderId="0" xfId="0" applyFont="1" applyAlignment="1">
      <alignment horizontal="left" vertical="center"/>
    </xf>
    <xf numFmtId="4" fontId="21" fillId="0" borderId="0" xfId="0" applyNumberFormat="1" applyFont="1" applyAlignment="1">
      <alignment horizontal="center" vertical="center" wrapText="1"/>
    </xf>
    <xf numFmtId="0" fontId="102" fillId="17" borderId="0" xfId="0" applyFont="1" applyFill="1" applyAlignment="1">
      <alignment vertical="center" wrapText="1"/>
    </xf>
    <xf numFmtId="0" fontId="102" fillId="17" borderId="0" xfId="0" applyFont="1" applyFill="1" applyAlignment="1">
      <alignment horizontal="center" vertical="center" wrapText="1"/>
    </xf>
    <xf numFmtId="0" fontId="103" fillId="17" borderId="0" xfId="2" applyFont="1" applyFill="1" applyAlignment="1">
      <alignment horizontal="left" vertical="center" wrapText="1"/>
    </xf>
    <xf numFmtId="0" fontId="104" fillId="0" borderId="32" xfId="23" applyFont="1" applyBorder="1" applyAlignment="1">
      <alignment vertical="center"/>
    </xf>
    <xf numFmtId="0" fontId="104" fillId="0" borderId="33" xfId="23" applyFont="1" applyBorder="1" applyAlignment="1">
      <alignment vertical="center"/>
    </xf>
    <xf numFmtId="0" fontId="105" fillId="0" borderId="33" xfId="23" applyFont="1" applyBorder="1" applyAlignment="1">
      <alignment horizontal="center" vertical="center"/>
    </xf>
    <xf numFmtId="0" fontId="104" fillId="0" borderId="34" xfId="23" applyFont="1" applyBorder="1" applyAlignment="1">
      <alignment vertical="center"/>
    </xf>
    <xf numFmtId="0" fontId="104" fillId="0" borderId="0" xfId="23" applyFont="1" applyAlignment="1">
      <alignment vertical="center"/>
    </xf>
    <xf numFmtId="49" fontId="106" fillId="0" borderId="0" xfId="23" applyNumberFormat="1" applyFont="1" applyAlignment="1">
      <alignment vertical="center"/>
    </xf>
    <xf numFmtId="49" fontId="104" fillId="0" borderId="0" xfId="23" applyNumberFormat="1" applyFont="1" applyAlignment="1">
      <alignment vertical="center"/>
    </xf>
    <xf numFmtId="49" fontId="107" fillId="0" borderId="0" xfId="23" applyNumberFormat="1" applyFont="1" applyAlignment="1">
      <alignment vertical="center"/>
    </xf>
    <xf numFmtId="0" fontId="106" fillId="0" borderId="0" xfId="23" applyFont="1" applyAlignment="1">
      <alignment vertical="center" wrapText="1"/>
    </xf>
    <xf numFmtId="49" fontId="104" fillId="0" borderId="0" xfId="23" applyNumberFormat="1" applyFont="1" applyAlignment="1">
      <alignment vertical="center" wrapText="1"/>
    </xf>
    <xf numFmtId="0" fontId="107" fillId="0" borderId="0" xfId="23" applyFont="1" applyAlignment="1">
      <alignment vertical="center"/>
    </xf>
    <xf numFmtId="0" fontId="0" fillId="0" borderId="0" xfId="23" applyFont="1" applyAlignment="1">
      <alignment vertical="center"/>
    </xf>
    <xf numFmtId="172" fontId="107" fillId="0" borderId="35" xfId="23" applyNumberFormat="1" applyFont="1" applyBorder="1" applyAlignment="1">
      <alignment vertical="center"/>
    </xf>
    <xf numFmtId="172" fontId="104" fillId="0" borderId="0" xfId="23" applyNumberFormat="1" applyFont="1" applyAlignment="1">
      <alignment vertical="center"/>
    </xf>
    <xf numFmtId="4" fontId="104" fillId="0" borderId="0" xfId="23" quotePrefix="1" applyNumberFormat="1" applyFont="1" applyAlignment="1">
      <alignment horizontal="left" vertical="center"/>
    </xf>
    <xf numFmtId="4" fontId="1" fillId="8" borderId="0" xfId="0" applyNumberFormat="1" applyFont="1" applyFill="1" applyAlignment="1">
      <alignment horizontal="center" vertical="center" wrapText="1"/>
    </xf>
    <xf numFmtId="4" fontId="1" fillId="9" borderId="0" xfId="0" applyNumberFormat="1" applyFont="1" applyFill="1" applyAlignment="1">
      <alignment horizontal="center" vertical="center" wrapText="1"/>
    </xf>
    <xf numFmtId="4" fontId="1" fillId="3" borderId="0" xfId="0" applyNumberFormat="1" applyFont="1" applyFill="1" applyAlignment="1">
      <alignment horizontal="center" vertical="center" wrapText="1"/>
    </xf>
    <xf numFmtId="4" fontId="1" fillId="4" borderId="0" xfId="0" applyNumberFormat="1" applyFont="1" applyFill="1" applyAlignment="1">
      <alignment horizontal="center" vertical="center" wrapText="1"/>
    </xf>
    <xf numFmtId="4" fontId="1" fillId="5" borderId="0" xfId="0" applyNumberFormat="1" applyFont="1" applyFill="1" applyAlignment="1">
      <alignment horizontal="center" vertical="center" wrapText="1"/>
    </xf>
    <xf numFmtId="4" fontId="1" fillId="6" borderId="0" xfId="0" applyNumberFormat="1" applyFont="1" applyFill="1" applyAlignment="1">
      <alignment horizontal="center" vertical="center" wrapText="1"/>
    </xf>
    <xf numFmtId="4" fontId="1" fillId="7" borderId="0" xfId="0" applyNumberFormat="1" applyFont="1" applyFill="1" applyAlignment="1">
      <alignment horizontal="center" vertical="center" wrapText="1"/>
    </xf>
    <xf numFmtId="0" fontId="104" fillId="0" borderId="0" xfId="23" applyFont="1" applyAlignment="1">
      <alignment vertical="center"/>
    </xf>
    <xf numFmtId="0" fontId="0" fillId="0" borderId="0" xfId="23" applyFont="1" applyAlignment="1">
      <alignment vertical="center"/>
    </xf>
    <xf numFmtId="0" fontId="107" fillId="0" borderId="0" xfId="23" applyFont="1" applyAlignment="1">
      <alignment vertical="center"/>
    </xf>
    <xf numFmtId="0" fontId="104" fillId="0" borderId="0" xfId="23" quotePrefix="1" applyFont="1" applyAlignment="1">
      <alignment horizontal="left" vertical="center" wrapText="1"/>
    </xf>
    <xf numFmtId="0" fontId="104" fillId="0" borderId="0" xfId="23" applyFont="1" applyAlignment="1">
      <alignment vertical="center" wrapText="1"/>
    </xf>
    <xf numFmtId="0" fontId="0" fillId="0" borderId="0" xfId="23" applyFont="1" applyAlignment="1">
      <alignment vertical="center" wrapText="1"/>
    </xf>
    <xf numFmtId="49" fontId="106" fillId="0" borderId="0" xfId="23" applyNumberFormat="1" applyFont="1" applyAlignment="1">
      <alignment vertical="center"/>
    </xf>
    <xf numFmtId="0" fontId="107" fillId="0" borderId="0" xfId="23" applyFont="1" applyAlignment="1">
      <alignment vertical="center" wrapText="1"/>
    </xf>
    <xf numFmtId="0" fontId="101" fillId="0" borderId="0" xfId="23" applyFont="1" applyAlignment="1">
      <alignment vertical="center" wrapText="1"/>
    </xf>
    <xf numFmtId="0" fontId="102" fillId="17" borderId="0" xfId="0" applyFont="1" applyFill="1" applyAlignment="1">
      <alignment horizontal="left" vertical="center" wrapText="1"/>
    </xf>
    <xf numFmtId="4" fontId="21" fillId="15" borderId="0" xfId="0" applyNumberFormat="1" applyFont="1" applyFill="1" applyAlignment="1">
      <alignment horizontal="center" vertical="center" wrapText="1"/>
    </xf>
    <xf numFmtId="4" fontId="21" fillId="16" borderId="0" xfId="0" applyNumberFormat="1" applyFont="1" applyFill="1" applyAlignment="1">
      <alignment horizontal="center" vertical="center" wrapText="1"/>
    </xf>
    <xf numFmtId="0" fontId="21" fillId="0" borderId="0" xfId="0" applyFont="1" applyAlignment="1">
      <alignment horizontal="center" vertical="center" wrapText="1"/>
    </xf>
    <xf numFmtId="4" fontId="21" fillId="10" borderId="0" xfId="0" applyNumberFormat="1" applyFont="1" applyFill="1" applyAlignment="1">
      <alignment horizontal="center" vertical="center" wrapText="1"/>
    </xf>
    <xf numFmtId="4" fontId="21" fillId="11" borderId="0" xfId="0" applyNumberFormat="1" applyFont="1" applyFill="1" applyAlignment="1">
      <alignment horizontal="center" vertical="center" wrapText="1"/>
    </xf>
    <xf numFmtId="4" fontId="21" fillId="12" borderId="0" xfId="0" applyNumberFormat="1" applyFont="1" applyFill="1" applyAlignment="1">
      <alignment horizontal="center" vertical="center" wrapText="1"/>
    </xf>
    <xf numFmtId="4" fontId="21" fillId="13" borderId="0" xfId="0" applyNumberFormat="1" applyFont="1" applyFill="1" applyAlignment="1">
      <alignment horizontal="center" vertical="center" wrapText="1"/>
    </xf>
    <xf numFmtId="4" fontId="21" fillId="14" borderId="0" xfId="0" applyNumberFormat="1" applyFont="1" applyFill="1" applyAlignment="1">
      <alignment horizontal="center" vertical="center" wrapText="1"/>
    </xf>
  </cellXfs>
  <cellStyles count="344">
    <cellStyle name="20% - Accent1 2" xfId="40" xr:uid="{0D3A6140-96AA-4E77-A506-FBCB0ABE3AD8}"/>
    <cellStyle name="20% - Accent1 2 2" xfId="83" xr:uid="{84400FB4-21E4-42E1-9704-FD86EDDA465B}"/>
    <cellStyle name="20% - Accent1 2 3" xfId="84" xr:uid="{5430B173-CE9D-4614-A3AE-40300376651F}"/>
    <cellStyle name="20% - Accent1 2 4" xfId="85" xr:uid="{764015DC-B8D4-446E-8872-A1FD21E1C9DA}"/>
    <cellStyle name="20% - Accent1 3" xfId="295" xr:uid="{4E014113-485F-4812-BCB9-A1C0D89577AD}"/>
    <cellStyle name="20% - Accent2 2" xfId="41" xr:uid="{FFC14607-C753-4ECA-A9D6-D8EBCA44D940}"/>
    <cellStyle name="20% - Accent2 2 2" xfId="86" xr:uid="{7C8B2D68-EB15-4F92-A1DE-05EE6944DBE7}"/>
    <cellStyle name="20% - Accent2 2 3" xfId="87" xr:uid="{0E905FBA-C55C-4A57-BB76-D3111B1DEE31}"/>
    <cellStyle name="20% - Accent2 2 4" xfId="88" xr:uid="{8DE71AD2-4F7C-4392-8B3F-4F54F9D5F9B5}"/>
    <cellStyle name="20% - Accent2 3" xfId="296" xr:uid="{E3068FB4-6D36-4A27-8075-F933E3A70314}"/>
    <cellStyle name="20% - Accent3 2" xfId="42" xr:uid="{9305C7DA-5F00-44BE-A379-FCB0FD49CD70}"/>
    <cellStyle name="20% - Accent3 2 2" xfId="89" xr:uid="{4B9CD3F5-836D-4ADE-99FC-55A09098E59F}"/>
    <cellStyle name="20% - Accent3 2 3" xfId="90" xr:uid="{BCA3E876-A8D9-45F5-9B52-C09CB3D0FDE1}"/>
    <cellStyle name="20% - Accent3 2 4" xfId="91" xr:uid="{BFC6B2E9-2607-4392-85AC-6817B51CD07C}"/>
    <cellStyle name="20% - Accent3 3" xfId="297" xr:uid="{9F8C6DF3-CC79-4DC0-89DD-EFFF0B557628}"/>
    <cellStyle name="20% - Accent4 2" xfId="43" xr:uid="{832ED973-D0CD-4262-9BCF-CC761100644B}"/>
    <cellStyle name="20% - Accent4 2 2" xfId="92" xr:uid="{321C2595-351D-4838-9A9F-08DC454626E5}"/>
    <cellStyle name="20% - Accent4 2 3" xfId="93" xr:uid="{55B26869-9E79-4539-ADA0-3BFC54A40CD6}"/>
    <cellStyle name="20% - Accent4 2 4" xfId="94" xr:uid="{EC30AF7F-57F1-4A2A-999E-07D1472921D1}"/>
    <cellStyle name="20% - Accent4 3" xfId="298" xr:uid="{2A542F15-1276-43AA-A79B-EF2899A09880}"/>
    <cellStyle name="20% - Accent5 2" xfId="44" xr:uid="{74D06858-8C6A-4E39-B668-3329DF93B02A}"/>
    <cellStyle name="20% - Accent5 2 2" xfId="95" xr:uid="{0CC9FD34-6AAE-400D-90B0-87C60F6A92D9}"/>
    <cellStyle name="20% - Accent5 2 3" xfId="96" xr:uid="{8B8184D4-DFAD-4190-B675-4525A8EBE7EA}"/>
    <cellStyle name="20% - Accent5 2 4" xfId="97" xr:uid="{6509147D-364A-4DEB-8593-95AD42463452}"/>
    <cellStyle name="20% - Accent5 3" xfId="299" xr:uid="{F74459B1-CB02-4E1F-8561-1B4CB9D87BD4}"/>
    <cellStyle name="20% - Accent6 2" xfId="45" xr:uid="{8FBD1180-E9DE-4EE4-9823-7AD5B0914BD5}"/>
    <cellStyle name="20% - Accent6 2 2" xfId="98" xr:uid="{B45FEE2A-82DF-4CDA-B697-45159110E710}"/>
    <cellStyle name="20% - Accent6 2 3" xfId="99" xr:uid="{04309D04-3D64-4E77-8BDA-EA3D4D08A4F9}"/>
    <cellStyle name="20% - Accent6 2 4" xfId="100" xr:uid="{46FF2897-4B0E-431E-916F-8650207F7CBE}"/>
    <cellStyle name="20% - Accent6 3" xfId="300" xr:uid="{1A96951F-0B7A-43E3-9CB5-586196FC4BE8}"/>
    <cellStyle name="40% - Accent1 2" xfId="46" xr:uid="{6C7738E9-EF0F-4726-87FC-EE689F0043FB}"/>
    <cellStyle name="40% - Accent1 2 2" xfId="101" xr:uid="{3680268F-5620-40CC-985C-46DE31326028}"/>
    <cellStyle name="40% - Accent1 2 3" xfId="102" xr:uid="{53C11654-0EA1-45BA-846F-8D3BD9550E6C}"/>
    <cellStyle name="40% - Accent1 2 4" xfId="103" xr:uid="{81786708-00B1-483D-9F9C-8321C0BDD6CE}"/>
    <cellStyle name="40% - Accent1 3" xfId="301" xr:uid="{917744A7-0483-44FF-9824-1EB567E54CDC}"/>
    <cellStyle name="40% - Accent2 2" xfId="47" xr:uid="{48696487-61CB-49F3-8AF3-2060852AEF3B}"/>
    <cellStyle name="40% - Accent2 2 2" xfId="104" xr:uid="{14FD8BC4-CFC8-4129-A76A-8BC4EDCB3EBB}"/>
    <cellStyle name="40% - Accent2 2 3" xfId="105" xr:uid="{5662F103-F37E-4D79-88F7-60BD4A391A27}"/>
    <cellStyle name="40% - Accent2 2 4" xfId="106" xr:uid="{26EB9B9A-C370-4DD2-A306-BAC9A7C6E40D}"/>
    <cellStyle name="40% - Accent2 3" xfId="302" xr:uid="{3875D1D5-E1D7-44D3-89A4-4787008ADE61}"/>
    <cellStyle name="40% - Accent3 2" xfId="48" xr:uid="{BA6BF171-E9FB-4EE8-A205-080AF678D357}"/>
    <cellStyle name="40% - Accent3 2 2" xfId="107" xr:uid="{5E3768E9-61A8-40C8-B01B-23089D1298CA}"/>
    <cellStyle name="40% - Accent3 2 3" xfId="108" xr:uid="{9266BDF0-544C-420D-8A9F-382B4470D3A9}"/>
    <cellStyle name="40% - Accent3 2 4" xfId="109" xr:uid="{C715F066-0E9D-4CB0-B48F-1B6223287024}"/>
    <cellStyle name="40% - Accent3 3" xfId="303" xr:uid="{08CAA641-9707-48DA-9A48-137167E0D00B}"/>
    <cellStyle name="40% - Accent4 2" xfId="49" xr:uid="{5999FBF2-7315-49D7-B2C1-497441B76C03}"/>
    <cellStyle name="40% - Accent4 2 2" xfId="110" xr:uid="{866E826C-F6D5-4CE2-9C1C-099B260639F2}"/>
    <cellStyle name="40% - Accent4 2 3" xfId="111" xr:uid="{D761C572-B3DA-4024-9C75-B6FC4B2DC814}"/>
    <cellStyle name="40% - Accent4 2 4" xfId="112" xr:uid="{CD03976A-024B-48CF-BB34-8C1C0EA44C5E}"/>
    <cellStyle name="40% - Accent4 3" xfId="304" xr:uid="{C07B9136-391F-4AAE-9238-40532D3226EC}"/>
    <cellStyle name="40% - Accent5 2" xfId="50" xr:uid="{30DFDC3E-5995-40BA-912C-B00EE7D3F21D}"/>
    <cellStyle name="40% - Accent5 2 2" xfId="113" xr:uid="{36F0CD26-1615-448C-8A36-CCFAF919F789}"/>
    <cellStyle name="40% - Accent5 2 3" xfId="114" xr:uid="{4AF8FA49-86C3-4D7B-90F5-E37540EB3963}"/>
    <cellStyle name="40% - Accent5 2 4" xfId="115" xr:uid="{9A003730-D852-4156-AB38-3FDBC6F7D056}"/>
    <cellStyle name="40% - Accent5 3" xfId="305" xr:uid="{0F645712-CECB-4EB2-9602-A605A04EBCA5}"/>
    <cellStyle name="40% - Accent6 2" xfId="51" xr:uid="{5CC6AABB-DEE9-4CC2-AEA9-5727984DF224}"/>
    <cellStyle name="40% - Accent6 2 2" xfId="116" xr:uid="{8CB18A1D-E91F-49B1-A8AB-D380A688E2AE}"/>
    <cellStyle name="40% - Accent6 2 3" xfId="117" xr:uid="{D5F0FB00-C905-4AB6-B78C-822B5F8C33A5}"/>
    <cellStyle name="40% - Accent6 2 4" xfId="118" xr:uid="{2D1B5C72-21A3-4081-982C-E605E57499F9}"/>
    <cellStyle name="40% - Accent6 3" xfId="306" xr:uid="{A9BFF4FD-A0DF-49F2-84DD-471A08FF3A5D}"/>
    <cellStyle name="60% - Accent1 2" xfId="52" xr:uid="{DCE428E0-C049-484A-A9DA-B8A24D163A9F}"/>
    <cellStyle name="60% - Accent1 2 2" xfId="119" xr:uid="{0450A354-C1AE-46C3-9A19-62BA64268E53}"/>
    <cellStyle name="60% - Accent1 2 3" xfId="120" xr:uid="{A75260E7-6A19-4365-83DC-050AE484DBC1}"/>
    <cellStyle name="60% - Accent1 3" xfId="307" xr:uid="{9F187FF5-7A34-48D7-8128-16AAA8BF1E05}"/>
    <cellStyle name="60% - Accent2 2" xfId="53" xr:uid="{E2828469-B670-434C-8707-A9A77077CC87}"/>
    <cellStyle name="60% - Accent2 2 2" xfId="121" xr:uid="{56DBE960-30CF-4A02-AFE0-CED16DDE4183}"/>
    <cellStyle name="60% - Accent2 2 3" xfId="122" xr:uid="{B5A271A7-D59B-4D4B-AED2-26CE605F5E19}"/>
    <cellStyle name="60% - Accent2 3" xfId="308" xr:uid="{FCC4FB93-0359-4467-9FAC-AD0E3BECAB19}"/>
    <cellStyle name="60% - Accent3 2" xfId="54" xr:uid="{AB2063AA-4E44-482D-A027-5E22AD4F9F1A}"/>
    <cellStyle name="60% - Accent3 2 2" xfId="123" xr:uid="{C277223B-990F-4817-B819-B6DC8AADC991}"/>
    <cellStyle name="60% - Accent3 2 3" xfId="124" xr:uid="{6116D92C-2590-417D-81FD-3F3C37B05AB9}"/>
    <cellStyle name="60% - Accent3 3" xfId="309" xr:uid="{241FE76B-BCFE-4E7B-B060-91C8AEC29B37}"/>
    <cellStyle name="60% - Accent4 2" xfId="55" xr:uid="{15A61ECB-D08F-4716-B485-124D3E51658C}"/>
    <cellStyle name="60% - Accent4 2 2" xfId="125" xr:uid="{27B216B1-16FE-41F1-9808-93B673956A29}"/>
    <cellStyle name="60% - Accent4 2 3" xfId="126" xr:uid="{43F271D8-C857-43AC-9947-780654D5F914}"/>
    <cellStyle name="60% - Accent4 3" xfId="310" xr:uid="{1C182A81-9571-4E33-9406-F3F4D0CC0DBC}"/>
    <cellStyle name="60% - Accent5 2" xfId="56" xr:uid="{0B402335-F07F-43B3-8897-A8857D8AD297}"/>
    <cellStyle name="60% - Accent5 2 2" xfId="127" xr:uid="{15B9377C-6B7A-44E8-A0A3-4A0D18805C0D}"/>
    <cellStyle name="60% - Accent5 2 3" xfId="128" xr:uid="{7F2FEB9A-A3FB-48C3-A9DB-9C00CC9A99AD}"/>
    <cellStyle name="60% - Accent5 3" xfId="311" xr:uid="{963AB9AE-4195-47E5-9C65-A40A6C5406FA}"/>
    <cellStyle name="60% - Accent6 2" xfId="57" xr:uid="{8B5CD92A-6055-4105-87BA-A7543F968C95}"/>
    <cellStyle name="60% - Accent6 2 2" xfId="129" xr:uid="{805EF44F-A24C-4FBD-B872-292B0DEC47BC}"/>
    <cellStyle name="60% - Accent6 2 3" xfId="130" xr:uid="{180AF73A-4456-40F8-8120-0FF830E58F2C}"/>
    <cellStyle name="60% - Accent6 3" xfId="312" xr:uid="{C63D12E4-BDDB-4741-90FE-4259248D7018}"/>
    <cellStyle name="Accent1 2" xfId="58" xr:uid="{E8704E0D-33FB-4D03-A07D-F0C7D82509DC}"/>
    <cellStyle name="Accent1 2 2" xfId="131" xr:uid="{2E645DF5-DE86-4336-AE21-00E045F6A22C}"/>
    <cellStyle name="Accent1 2 3" xfId="132" xr:uid="{E4AC6ECE-3B95-4A50-80CB-5DF0FBCA6917}"/>
    <cellStyle name="Accent1 3" xfId="313" xr:uid="{D7A63F6C-435A-426D-BC52-9E50C9B78759}"/>
    <cellStyle name="Accent2 2" xfId="59" xr:uid="{A7C5F308-5365-4310-8800-10A3BFF09B51}"/>
    <cellStyle name="Accent2 2 2" xfId="133" xr:uid="{75EE4BEE-A628-4651-AE6E-4D85439FC09C}"/>
    <cellStyle name="Accent2 2 3" xfId="134" xr:uid="{404B60EA-A3AE-44D8-BA1A-C4A508D1FA20}"/>
    <cellStyle name="Accent2 3" xfId="314" xr:uid="{109C3CF6-A284-4E10-9C74-CA733D3DE014}"/>
    <cellStyle name="Accent3 2" xfId="60" xr:uid="{168C3EC8-81C1-4169-A555-28D9DC22A5C0}"/>
    <cellStyle name="Accent3 2 2" xfId="135" xr:uid="{5F727D3B-9740-4DA3-BA12-937303BF5A9A}"/>
    <cellStyle name="Accent3 2 3" xfId="136" xr:uid="{86154AB4-8158-44BD-8EB7-8B3139003939}"/>
    <cellStyle name="Accent3 3" xfId="315" xr:uid="{E9A1B572-96BE-4979-AB43-F74746B7083D}"/>
    <cellStyle name="Accent4 2" xfId="61" xr:uid="{54DBA20C-A0F7-40CB-9D1F-24C314CD367A}"/>
    <cellStyle name="Accent4 2 2" xfId="137" xr:uid="{FE958BC2-5F8F-4E09-A452-5A60726C0E94}"/>
    <cellStyle name="Accent4 2 3" xfId="138" xr:uid="{F8AEF5FD-A643-4EC2-84AC-EF4F6BB1585C}"/>
    <cellStyle name="Accent4 3" xfId="316" xr:uid="{6F65FC56-15FC-4633-84C6-E5E39087D0EB}"/>
    <cellStyle name="Accent5 2" xfId="62" xr:uid="{9DEF783A-BEA0-4700-A225-488379E5588C}"/>
    <cellStyle name="Accent5 2 2" xfId="139" xr:uid="{BCEC80EA-494D-46B4-9965-04AA36B7F559}"/>
    <cellStyle name="Accent5 2 3" xfId="140" xr:uid="{42A10C71-72BD-4067-9C9B-BEE0FA37E254}"/>
    <cellStyle name="Accent5 3" xfId="317" xr:uid="{C2F34C06-3F3D-484C-A077-4D7331A50A84}"/>
    <cellStyle name="Accent6 2" xfId="63" xr:uid="{1B050E02-BC24-42D2-A5FB-698F3E051EE1}"/>
    <cellStyle name="Accent6 2 2" xfId="141" xr:uid="{0115853F-967E-4AE9-9000-83D8F9BD2766}"/>
    <cellStyle name="Accent6 2 3" xfId="142" xr:uid="{FCFD72B3-3108-48BC-81E2-30A61824D53E}"/>
    <cellStyle name="Accent6 3" xfId="318" xr:uid="{DF2DD2AF-F62B-4E47-B7D5-6878CB5DB5DA}"/>
    <cellStyle name="Bad" xfId="319" xr:uid="{7A153E1A-6514-4FE9-8E11-74F663D4E5A4}"/>
    <cellStyle name="Berekening 2" xfId="64" xr:uid="{546FCC89-1E32-4687-B1CC-A8E2B6638B8C}"/>
    <cellStyle name="Berekening 2 2" xfId="143" xr:uid="{28BB081B-1466-4240-8460-34E264847EAD}"/>
    <cellStyle name="Berekening 2 2 2" xfId="144" xr:uid="{69942AF5-570F-402E-A907-ADF3DD4AB909}"/>
    <cellStyle name="Berekening 2 2 2 2" xfId="259" xr:uid="{77B13330-EEEA-44BB-93A0-E530B8CBB89A}"/>
    <cellStyle name="Berekening 2 2 3" xfId="258" xr:uid="{C726F3D7-7E01-4ADD-8352-5C29D81EC891}"/>
    <cellStyle name="Berekening 2 3" xfId="145" xr:uid="{6D754E53-3BAF-433A-B243-4BED9CCC33E5}"/>
    <cellStyle name="Berekening 2 3 2" xfId="260" xr:uid="{18843485-1B48-49A6-B8DE-ED8EDC301FA0}"/>
    <cellStyle name="Berekening 2 4" xfId="146" xr:uid="{3D601883-5D2E-43F8-A62B-A063A7646764}"/>
    <cellStyle name="Berekening 2 4 2" xfId="261" xr:uid="{F7DDFC28-F4E2-4E76-8759-8ED2404FEC56}"/>
    <cellStyle name="Berekening 2 5" xfId="147" xr:uid="{BBAD39CA-5001-4A9C-97E3-45679B7CBD35}"/>
    <cellStyle name="Berekening 2 6" xfId="257" xr:uid="{1B63E02D-D4CF-4F72-A2E3-0915CCDB1E72}"/>
    <cellStyle name="Berekening 3" xfId="148" xr:uid="{3755B4F7-7699-488A-9F8B-E660EFC7DD54}"/>
    <cellStyle name="Berekening 3 2" xfId="149" xr:uid="{10DC87E1-E46D-4FE7-88D3-38F45551BB6C}"/>
    <cellStyle name="Berekening 3 2 2" xfId="150" xr:uid="{42F369E8-8D3A-42E8-8638-1A7A4BC5C590}"/>
    <cellStyle name="Berekening 3 2 2 2" xfId="264" xr:uid="{91C91419-41B8-47EE-80A2-F0585767D3C8}"/>
    <cellStyle name="Berekening 3 2 3" xfId="263" xr:uid="{54E80102-DD45-43BB-91DB-7A02C1AA82BA}"/>
    <cellStyle name="Berekening 3 3" xfId="151" xr:uid="{F0ECF2EE-D890-4B4F-AD93-BF2238F2759C}"/>
    <cellStyle name="Berekening 3 3 2" xfId="265" xr:uid="{EEE7075D-17E4-4D5D-8E31-45D287E0582C}"/>
    <cellStyle name="Berekening 3 4" xfId="262" xr:uid="{4965A189-C47C-4342-8F02-2996E660C236}"/>
    <cellStyle name="Calculation" xfId="320" xr:uid="{FB34EAF8-08F4-432E-8B34-4824FA6F7A9D}"/>
    <cellStyle name="Check Cell" xfId="321" xr:uid="{0380851F-2790-4A92-88B9-8165FD2EDE67}"/>
    <cellStyle name="Controlecel 2" xfId="65" xr:uid="{5DD08F4A-FE20-4EE8-801C-5462DC42A6F5}"/>
    <cellStyle name="Controlecel 2 2" xfId="152" xr:uid="{1531C40D-6C8F-45A9-A333-AB17BCFA1A51}"/>
    <cellStyle name="Controlecel 2 3" xfId="153" xr:uid="{6EB23FD3-A2D7-4831-81A9-F719B6F3F121}"/>
    <cellStyle name="Euro" xfId="244" xr:uid="{61A5EAF7-0B9F-4506-B7AF-443B7DEE274A}"/>
    <cellStyle name="Explanatory Text" xfId="322" xr:uid="{54AB7EAC-472D-4CC0-B3E0-00D3D5993B99}"/>
    <cellStyle name="Gekoppelde cel 2" xfId="66" xr:uid="{F64B451F-B0FE-48A9-A72D-38EEA9B9A8EE}"/>
    <cellStyle name="Gekoppelde cel 2 2" xfId="154" xr:uid="{38BE8E00-FEC8-46C6-B1E5-D511345E26A5}"/>
    <cellStyle name="Gekoppelde cel 2 3" xfId="155" xr:uid="{C90FD94F-FBEA-4BE9-89BD-73D1E7F68D83}"/>
    <cellStyle name="Goed 2" xfId="67" xr:uid="{07D41969-2C2A-4C96-AC75-02134CABE555}"/>
    <cellStyle name="Goed 2 2" xfId="156" xr:uid="{964A1C87-C628-4FF4-AA66-3CEA3F4EAC1B}"/>
    <cellStyle name="Goed 2 3" xfId="157" xr:uid="{104AD63E-C5D8-446F-A292-989A2B7F4C8E}"/>
    <cellStyle name="Good" xfId="323" xr:uid="{29937633-B811-424A-9507-5958C973AFE1}"/>
    <cellStyle name="Heading 1" xfId="324" xr:uid="{A4D7C3C2-FB97-4094-9BB7-9C296CA074A4}"/>
    <cellStyle name="Heading 2" xfId="325" xr:uid="{164B04DE-6442-4B7F-92B4-B6C506D84691}"/>
    <cellStyle name="Heading 3" xfId="326" xr:uid="{0F5F3331-E553-4934-84EB-2169BACA2BD8}"/>
    <cellStyle name="Heading 4" xfId="327" xr:uid="{ACB9E226-F92C-4F70-99C2-FD9005B27432}"/>
    <cellStyle name="Hyperlink 2" xfId="26" xr:uid="{D207B717-ED4A-44AD-9E66-E1EF6595F57A}"/>
    <cellStyle name="Hyperlink 2 2" xfId="340" xr:uid="{12EB1E00-73BD-4C14-9A6E-E8032C66CCCB}"/>
    <cellStyle name="Hyperlink 3" xfId="8" xr:uid="{D8AEF70A-80ED-4FDA-B7B7-9AC234175F1F}"/>
    <cellStyle name="Hyperlink 3 2" xfId="19" xr:uid="{EE4936A5-F4F6-479E-AA10-8FB3EC53E8CA}"/>
    <cellStyle name="Hyperlink 4" xfId="18" xr:uid="{8AEFCE0B-5A41-4460-B9E8-C65421491BAE}"/>
    <cellStyle name="Input" xfId="328" xr:uid="{7CBCFEC4-1C46-48B3-B6E1-FEF16B8EF5AC}"/>
    <cellStyle name="Invoer 2" xfId="68" xr:uid="{AE54B386-112A-4153-A7DA-6B11FDAABCE9}"/>
    <cellStyle name="Invoer 2 2" xfId="158" xr:uid="{FE340E48-6A05-4182-9913-69D246B60B67}"/>
    <cellStyle name="Invoer 2 2 2" xfId="159" xr:uid="{37365077-7447-40A1-8896-78C753A87A53}"/>
    <cellStyle name="Invoer 2 2 2 2" xfId="267" xr:uid="{29BD636E-B74F-47AF-A549-991572A8D4A1}"/>
    <cellStyle name="Invoer 2 2 3" xfId="266" xr:uid="{6E237667-7E52-4AA3-B9EC-93ACB2BB541D}"/>
    <cellStyle name="Invoer 2 3" xfId="160" xr:uid="{25316D4C-0B49-4FF9-BB41-17A06C89837E}"/>
    <cellStyle name="Invoer 2 3 2" xfId="268" xr:uid="{D5B8BE92-E51B-43D8-8EA0-903221A24AB1}"/>
    <cellStyle name="Invoer 2 4" xfId="161" xr:uid="{ABE16406-B032-4AF8-B6F2-32AE2EB7359D}"/>
    <cellStyle name="Invoer 2 4 2" xfId="269" xr:uid="{7226F3AA-1C64-4A0F-B91F-A2747B9B4B62}"/>
    <cellStyle name="Invoer 2 5" xfId="162" xr:uid="{8C3BAD4F-D901-4899-8EE3-2E7C1A219718}"/>
    <cellStyle name="Invoer 2 6" xfId="256" xr:uid="{5EE0F64D-7272-4F8A-8667-9879D78B79E1}"/>
    <cellStyle name="Invoer 3" xfId="163" xr:uid="{EB3E6E6B-A106-4D63-BEA0-1853B385809E}"/>
    <cellStyle name="Invoer 3 2" xfId="164" xr:uid="{7F05E1D4-A286-4ED7-8E86-53EFF8AA62D1}"/>
    <cellStyle name="Invoer 3 2 2" xfId="165" xr:uid="{B2229CA0-0F17-455C-9D29-99BC0B7D785A}"/>
    <cellStyle name="Invoer 3 2 2 2" xfId="272" xr:uid="{5AF833CE-472B-41C4-AE6D-71429795B910}"/>
    <cellStyle name="Invoer 3 2 3" xfId="271" xr:uid="{320A6107-8E70-46BD-8B9C-A9917A767E40}"/>
    <cellStyle name="Invoer 3 3" xfId="166" xr:uid="{BAD8F1C8-1843-4623-81D5-5269002078F6}"/>
    <cellStyle name="Invoer 3 3 2" xfId="273" xr:uid="{4776B180-491C-4F8B-B162-EFDE8FCAB6A8}"/>
    <cellStyle name="Invoer 3 4" xfId="270" xr:uid="{8E9D7651-CF6B-41CB-976D-FDCF161697E4}"/>
    <cellStyle name="Komma" xfId="1" builtinId="3"/>
    <cellStyle name="Komma 2" xfId="34" xr:uid="{1993D83A-3657-424D-9EFC-B49A33F522A5}"/>
    <cellStyle name="Komma 2 2" xfId="167" xr:uid="{36F2A528-CE53-440A-8D2A-522CB9ADEB80}"/>
    <cellStyle name="Komma 2 2 2" xfId="249" xr:uid="{7A628B3F-7DB4-4883-9BCB-58731B6AEC50}"/>
    <cellStyle name="Komma 2 3" xfId="168" xr:uid="{A85970BF-2737-4C69-A254-80BE1F76CB11}"/>
    <cellStyle name="Komma 2 3 2" xfId="251" xr:uid="{B69556BF-91E4-4F8B-833C-CBABB3FD755C}"/>
    <cellStyle name="Komma 2 4" xfId="169" xr:uid="{DCD8E14B-22E8-44C9-8BB3-03EF163B0A22}"/>
    <cellStyle name="Komma 2 4 2" xfId="245" xr:uid="{5B1F2E07-B16B-46F0-9C40-4C2D479ADFEB}"/>
    <cellStyle name="Komma 2 5" xfId="241" xr:uid="{2CDC3D7D-D2DA-4E68-9259-CAA9517DD381}"/>
    <cellStyle name="Komma 2 6" xfId="329" xr:uid="{096DAF7D-84F7-4490-B52C-C1C3FCF466A8}"/>
    <cellStyle name="Komma 2 7" xfId="339" xr:uid="{18614C14-9B52-4F32-BF6C-6C4F6D9D4258}"/>
    <cellStyle name="Komma 3" xfId="170" xr:uid="{E9B59DAF-26AE-4B12-B3A9-2039554041DD}"/>
    <cellStyle name="Komma 3 2" xfId="171" xr:uid="{87EEFA62-BD28-4746-B125-84562432B01D}"/>
    <cellStyle name="Komma 4" xfId="172" xr:uid="{3A7551DF-AA51-4EC2-A07D-C782F271C2BF}"/>
    <cellStyle name="Komma 5" xfId="173" xr:uid="{68F05075-415E-40B3-B3DC-3303370129D6}"/>
    <cellStyle name="Komma 6" xfId="32" xr:uid="{0878D850-86E5-4A4A-BE2A-2A9C92B06046}"/>
    <cellStyle name="Kop 1 2" xfId="69" xr:uid="{79EC8446-176C-4C83-9611-9111D2CC4B25}"/>
    <cellStyle name="Kop 1 2 2" xfId="174" xr:uid="{49B7954E-A1B7-4F65-9598-BB8CD0A0B9AE}"/>
    <cellStyle name="Kop 1 2 3" xfId="175" xr:uid="{B80B2F21-0871-44C3-B649-4BF1E1D63E8F}"/>
    <cellStyle name="Kop 2 2" xfId="70" xr:uid="{D4E57A6F-E8A6-4CDE-9C46-BA89FFB37C21}"/>
    <cellStyle name="Kop 2 2 2" xfId="176" xr:uid="{2C241697-3937-4FA2-8A92-A2BB4F906405}"/>
    <cellStyle name="Kop 2 2 3" xfId="177" xr:uid="{1FC79588-AEFE-4601-995B-9818C2F8FBD5}"/>
    <cellStyle name="Kop 3 2" xfId="71" xr:uid="{A2A71A5B-B09C-43AF-B9DA-2F91EB3204CD}"/>
    <cellStyle name="Kop 3 2 2" xfId="178" xr:uid="{3ED61D7D-5A15-4EC3-AAD1-4248F9969E18}"/>
    <cellStyle name="Kop 3 2 3" xfId="179" xr:uid="{BAF453E4-04CF-462C-89EF-72EB8995182C}"/>
    <cellStyle name="Kop 4 2" xfId="72" xr:uid="{C0F3B836-3C5F-4047-B6F8-92852C00040F}"/>
    <cellStyle name="Kop 4 2 2" xfId="180" xr:uid="{AC4E0D3F-3A52-472B-AABD-2C464C229791}"/>
    <cellStyle name="Kop 4 2 3" xfId="181" xr:uid="{5C9EBDAA-D687-4051-905A-780E77948245}"/>
    <cellStyle name="Linked Cell" xfId="330" xr:uid="{834501C0-A762-4E96-A658-795D2EFB0FA3}"/>
    <cellStyle name="Neutraal 2" xfId="73" xr:uid="{ABAFBCDC-C153-4065-A848-979158A93921}"/>
    <cellStyle name="Neutraal 2 2" xfId="182" xr:uid="{E503BF92-72F4-4E1D-B85D-2143A3BC25DB}"/>
    <cellStyle name="Neutraal 2 3" xfId="183" xr:uid="{9132FC79-415D-4F89-B7F8-7C5D0A909952}"/>
    <cellStyle name="Neutral" xfId="331" xr:uid="{D665C83C-75B3-41FA-AD2F-346E0F7493F3}"/>
    <cellStyle name="Niveau 1" xfId="74" xr:uid="{88B7D6E1-0D06-417B-9C03-91039CC151C0}"/>
    <cellStyle name="Niveau 1 2" xfId="184" xr:uid="{1651BF0F-E33C-4DCF-94BB-8E4038402919}"/>
    <cellStyle name="Normal 2" xfId="23" xr:uid="{EE8ACB7A-EFA6-48C9-AEFD-271287D082EC}"/>
    <cellStyle name="Normal 2 2" xfId="185" xr:uid="{CD8BE21D-090D-403C-B959-FAD26AEB9D63}"/>
    <cellStyle name="Normal 3" xfId="35" xr:uid="{D624972A-5E60-4EC1-9487-9A443A24C19C}"/>
    <cellStyle name="Note" xfId="332" xr:uid="{E09BFD3F-AC5F-4D37-A196-BE1CC3568824}"/>
    <cellStyle name="Notitie 2" xfId="75" xr:uid="{ADBA72C4-5E57-4AB4-9FF3-B5D4EB548238}"/>
    <cellStyle name="Notitie 2 2" xfId="186" xr:uid="{81977ECE-53C4-411C-AE32-E683CFCDEE96}"/>
    <cellStyle name="Notitie 2 2 2" xfId="187" xr:uid="{D8D5D0FB-F490-4756-90F2-6D48B7E811CE}"/>
    <cellStyle name="Notitie 2 2 2 2" xfId="274" xr:uid="{D1FD17A4-3C49-4D6B-81A5-888F1C37EEF6}"/>
    <cellStyle name="Notitie 2 2 3" xfId="188" xr:uid="{3D950FB5-42EF-41C8-B206-926215576C54}"/>
    <cellStyle name="Notitie 2 2 3 2" xfId="275" xr:uid="{5C131DF1-D775-4707-A929-60FE53B2D45F}"/>
    <cellStyle name="Notitie 2 2 4" xfId="247" xr:uid="{66940345-9B3E-417A-8B4F-AC03C603709E}"/>
    <cellStyle name="Notitie 2 3" xfId="189" xr:uid="{6B49039B-58A0-42D7-AC84-0EBD35C89DD3}"/>
    <cellStyle name="Notitie 2 3 2" xfId="276" xr:uid="{76AF403B-8DEC-4B03-B7DD-AD423B857AF8}"/>
    <cellStyle name="Notitie 2 4" xfId="190" xr:uid="{4ADF0279-C6EB-450D-A797-9216FFA08C56}"/>
    <cellStyle name="Notitie 2 4 2" xfId="277" xr:uid="{20D4EC19-EE4E-47F3-84EF-BD165CD4BF66}"/>
    <cellStyle name="Notitie 2 5" xfId="191" xr:uid="{ED146666-651F-4368-A521-3D1DECC7E1C8}"/>
    <cellStyle name="Notitie 2 6" xfId="255" xr:uid="{11B3989A-5ACB-4A7B-A3CA-9D8AAA96BD11}"/>
    <cellStyle name="Notitie 3" xfId="192" xr:uid="{E86F0352-FACE-40CA-809A-45AB5EEBA970}"/>
    <cellStyle name="Notitie 3 2" xfId="193" xr:uid="{CBE2F87D-DDAC-40AF-B137-5D07820CF629}"/>
    <cellStyle name="Notitie 3 2 2" xfId="194" xr:uid="{4A61EA5B-CFC1-420B-BD64-E73E90FA9A57}"/>
    <cellStyle name="Notitie 3 2 2 2" xfId="280" xr:uid="{4ADDA72D-FE4E-4D87-A19D-035974558587}"/>
    <cellStyle name="Notitie 3 2 3" xfId="279" xr:uid="{D7C86EDB-04F1-45F2-910F-0E40C6CAEDA4}"/>
    <cellStyle name="Notitie 3 3" xfId="195" xr:uid="{869FD7B5-7056-4667-85FF-16054B9A7740}"/>
    <cellStyle name="Notitie 3 3 2" xfId="281" xr:uid="{D4401557-108F-4D57-B4AF-EFCD526E7294}"/>
    <cellStyle name="Notitie 3 4" xfId="278" xr:uid="{D1995C0F-16C7-49D4-85EB-156F4889751B}"/>
    <cellStyle name="Ongeldig 2" xfId="76" xr:uid="{30B711BF-93E4-4BD6-8291-97768CEAC6EE}"/>
    <cellStyle name="Ongeldig 2 2" xfId="196" xr:uid="{34672EC1-045D-44B8-AAE8-237D9A407EF3}"/>
    <cellStyle name="Ongeldig 2 3" xfId="197" xr:uid="{AEB2AE44-62BA-414E-B315-A3F771EF5DBF}"/>
    <cellStyle name="Output" xfId="333" xr:uid="{5F72A5C5-F1CC-4C18-9BB2-ACF812EEF3ED}"/>
    <cellStyle name="Procent" xfId="7" builtinId="5"/>
    <cellStyle name="Procent 2" xfId="198" xr:uid="{E6AE77D6-A963-4D89-B365-F9A9D490BCCC}"/>
    <cellStyle name="Procent 2 2" xfId="199" xr:uid="{A8264622-FC2B-4B80-A52D-3100EBD01C34}"/>
    <cellStyle name="Procent 2 2 2" xfId="200" xr:uid="{FAA159ED-E839-4864-8C0B-45B1169FADDE}"/>
    <cellStyle name="Procent 2 3" xfId="201" xr:uid="{9CFDDC6D-1AF5-496D-A851-EA4802ADD913}"/>
    <cellStyle name="Procent 2 4" xfId="202" xr:uid="{C0BC3438-BE83-4CF8-9498-A92308AA0458}"/>
    <cellStyle name="Procent 2 5" xfId="246" xr:uid="{74C05FDA-4836-4A7F-A3DC-BFEB2078BF51}"/>
    <cellStyle name="Procent 3" xfId="203" xr:uid="{4CA91BB0-5F0A-42AD-9028-4C82F49CBA71}"/>
    <cellStyle name="Standaard" xfId="0" builtinId="0"/>
    <cellStyle name="Standaard 10" xfId="25" xr:uid="{232B0B82-22FF-4584-9610-09E68AB06C3A}"/>
    <cellStyle name="Standaard 11" xfId="9" xr:uid="{B0574F18-5921-4380-8652-A577AAEBCC3D}"/>
    <cellStyle name="Standaard 2" xfId="12" xr:uid="{223AA2C7-02D9-4A5B-95C5-E95B4AE5B7FD}"/>
    <cellStyle name="Standaard 2 2" xfId="5" xr:uid="{2FE04BB4-A0C3-4799-BB9D-3A93A9D0CA03}"/>
    <cellStyle name="Standaard 2 3" xfId="14" xr:uid="{19814ADE-3909-47D8-B93E-4704FDF990D8}"/>
    <cellStyle name="Standaard 2 3 2" xfId="204" xr:uid="{D0ECCBFA-9B0B-4953-AD9D-710CD3AA9042}"/>
    <cellStyle name="Standaard 2 3 3" xfId="38" xr:uid="{65CB0648-7522-47B6-AEA1-1DF9EE7D13D6}"/>
    <cellStyle name="Standaard 2 4" xfId="24" xr:uid="{1089ACBF-D4DD-4B05-A9A9-0517615FAD58}"/>
    <cellStyle name="Standaard 2 4 2" xfId="28" xr:uid="{99AC7BDB-3DAF-4EE7-9701-EC1DFE8F0ABC}"/>
    <cellStyle name="Standaard 2 4 3" xfId="82" xr:uid="{7C947826-AC76-45B2-8C1B-47CF48AF090E}"/>
    <cellStyle name="Standaard 2 5" xfId="37" xr:uid="{73FBDC42-D612-4BDE-80B6-50EE043F4D88}"/>
    <cellStyle name="Standaard 3" xfId="11" xr:uid="{AE017045-48A1-498B-A95A-735F32237D9A}"/>
    <cellStyle name="Standaard 3 2" xfId="15" xr:uid="{ACB8AAC7-4D99-4657-9BFC-AD72660A917F}"/>
    <cellStyle name="Standaard 3 2 2" xfId="205" xr:uid="{4AEA987F-66E6-4977-8649-23C9117EB671}"/>
    <cellStyle name="Standaard 3 2 3" xfId="39" xr:uid="{2DF6B5D3-E272-41EC-8DA7-38095D30DD58}"/>
    <cellStyle name="Standaard 3 3" xfId="13" xr:uid="{3694AA98-8B74-47DA-8C83-1FFAF8E80A00}"/>
    <cellStyle name="Standaard 3 3 2" xfId="21" xr:uid="{72228AE4-6B09-4A25-B148-32119B8E6618}"/>
    <cellStyle name="Standaard 3 4" xfId="20" xr:uid="{46871435-A95B-42BF-8F38-724F167B2100}"/>
    <cellStyle name="Standaard 3 4 2" xfId="206" xr:uid="{51B4623F-912B-4BD7-86DD-382F68BD678A}"/>
    <cellStyle name="Standaard 4" xfId="16" xr:uid="{AC96BEBF-F913-4057-98FE-6E9BFFD4636A}"/>
    <cellStyle name="Standaard 4 2" xfId="17" xr:uid="{0A39CF68-75F9-4B87-B1EF-0891B01F4744}"/>
    <cellStyle name="Standaard 4 2 2" xfId="207" xr:uid="{5DA55576-0BF0-4B43-ADD2-39A48D3F17F6}"/>
    <cellStyle name="Standaard 4 3" xfId="208" xr:uid="{F2944EC7-108E-481A-8E94-D06BC58E6365}"/>
    <cellStyle name="Standaard 4 4" xfId="209" xr:uid="{C0305A22-B43F-40E6-853F-781FB342FCF3}"/>
    <cellStyle name="Standaard 4 5" xfId="36" xr:uid="{0ECF0E4F-F891-469A-8182-3EF233D082FC}"/>
    <cellStyle name="Standaard 5" xfId="33" xr:uid="{D47D37D2-BE48-48DE-91B0-C9BF22047D19}"/>
    <cellStyle name="Standaard 5 2" xfId="240" xr:uid="{780D2089-03B0-4C83-AA32-8B362A053263}"/>
    <cellStyle name="Standaard 6" xfId="210" xr:uid="{31F5B4A3-1C3D-4986-981F-F053A7A4D8F1}"/>
    <cellStyle name="Standaard 6 2" xfId="248" xr:uid="{42105136-CD4B-473E-8D4C-D18C215AFC7D}"/>
    <cellStyle name="Standaard 6 3" xfId="238" xr:uid="{824118AD-9BBE-4C3D-A4DF-F8304FC4BC55}"/>
    <cellStyle name="Standaard 7" xfId="211" xr:uid="{0D3F685C-AD75-4478-B2D0-117E83CDAEFA}"/>
    <cellStyle name="Standaard 8" xfId="243" xr:uid="{7564ADC9-EBA7-44A2-9187-D4E4D010B075}"/>
    <cellStyle name="Standaard 8 2" xfId="334" xr:uid="{14FCE343-471A-4EC9-B671-923FCD325FFF}"/>
    <cellStyle name="Standaard 8 3" xfId="343" xr:uid="{99634E77-E355-41AB-B2B8-704A250F5FB2}"/>
    <cellStyle name="Standaard 9" xfId="27" xr:uid="{1DD5FDB9-B248-4CE1-AD98-C652DD27D79D}"/>
    <cellStyle name="Standaard_catalg6A" xfId="2" xr:uid="{583DBA5C-7A46-4D2E-A7D1-39122EE01215}"/>
    <cellStyle name="Standaard_catalogus 04 Beynaerts 2" xfId="29" xr:uid="{A7AB4211-AB37-44A8-96F5-95C571DDBBA5}"/>
    <cellStyle name="Standaard_catalogus-versie2.0a-START" xfId="4" xr:uid="{2C2CF0B9-7CC3-4775-9FD5-2F29D1D72F5E}"/>
    <cellStyle name="Standaard_catalogus-versie2.0a-START 2" xfId="30" xr:uid="{BE53BB69-249C-428D-9547-A9F542CC4F00}"/>
    <cellStyle name="Standaard_catalogus-versie2.0-START" xfId="3" xr:uid="{73334372-AA17-48BD-A2B0-7DC995672878}"/>
    <cellStyle name="Titel 2" xfId="77" xr:uid="{6985B75A-2511-4097-86E7-B15A07C0FB25}"/>
    <cellStyle name="Titel 2 2" xfId="212" xr:uid="{0097160B-294E-4CA7-BBF6-BAA67BF7551C}"/>
    <cellStyle name="Titel 2 3" xfId="213" xr:uid="{AE55DF62-55A5-4DA9-8200-0773B4E2A313}"/>
    <cellStyle name="Titel 2 4" xfId="214" xr:uid="{366C1746-89E1-4DA3-9B13-6E5DA98985A5}"/>
    <cellStyle name="Title" xfId="335" xr:uid="{671F9F20-B5F9-49A3-9CEA-73CE79C41065}"/>
    <cellStyle name="Totaal 2" xfId="78" xr:uid="{1D2E287F-DA61-4A89-B319-9F8A78F1E6BD}"/>
    <cellStyle name="Totaal 2 2" xfId="215" xr:uid="{D6DCE841-F680-462B-8872-A557A92A60F3}"/>
    <cellStyle name="Totaal 2 2 2" xfId="216" xr:uid="{906805B6-9B47-407A-BA8D-6B37F28D28FC}"/>
    <cellStyle name="Totaal 2 2 2 2" xfId="283" xr:uid="{C9DC296B-6D3E-497E-8C80-BF681AD6BE5C}"/>
    <cellStyle name="Totaal 2 2 3" xfId="282" xr:uid="{F94A5E25-FB64-4178-9F4A-CFD4BD23BA77}"/>
    <cellStyle name="Totaal 2 3" xfId="217" xr:uid="{703B60D1-386E-4CA6-A4AD-1B557D59AEEF}"/>
    <cellStyle name="Totaal 2 3 2" xfId="284" xr:uid="{FC73B47E-E54A-4505-872D-7A28BD86B2D4}"/>
    <cellStyle name="Totaal 2 4" xfId="218" xr:uid="{2E5C0467-7EDC-451B-BC97-6A2F1CB5FCE4}"/>
    <cellStyle name="Totaal 2 4 2" xfId="285" xr:uid="{63E00DFF-D855-414C-8C81-2F1024194C8D}"/>
    <cellStyle name="Totaal 2 5" xfId="219" xr:uid="{7F22CF47-E3E1-47F8-827D-ADBCD2F298D6}"/>
    <cellStyle name="Totaal 2 6" xfId="254" xr:uid="{B5277CCC-C0F3-46E6-AAC5-C35E2EBD7C8C}"/>
    <cellStyle name="Totaal 3" xfId="220" xr:uid="{865D9E30-3953-4FC0-A578-65AC684E245F}"/>
    <cellStyle name="Totaal 3 2" xfId="221" xr:uid="{CAF8463C-5217-4FC4-8854-578039A48AE4}"/>
    <cellStyle name="Totaal 3 2 2" xfId="222" xr:uid="{516003C9-443E-485B-B503-084821DF45DB}"/>
    <cellStyle name="Totaal 3 2 2 2" xfId="288" xr:uid="{B3286F3F-6AD7-4135-88FE-F7A54A92871D}"/>
    <cellStyle name="Totaal 3 2 3" xfId="287" xr:uid="{3C90879C-D6D3-4EC6-AD59-27F26266DDCF}"/>
    <cellStyle name="Totaal 3 3" xfId="223" xr:uid="{413E75AB-9F88-4565-94A2-8B06F9767973}"/>
    <cellStyle name="Totaal 3 3 2" xfId="289" xr:uid="{A88BD549-5664-4FC4-8885-BE8AC78FB0DD}"/>
    <cellStyle name="Totaal 3 4" xfId="286" xr:uid="{A16ECA31-51F1-4CA8-B0AF-73FD894B5F6A}"/>
    <cellStyle name="Total" xfId="336" xr:uid="{9236CA07-CBFF-4D99-AE8C-06CC4BD3DEF4}"/>
    <cellStyle name="Uitvoer 2" xfId="79" xr:uid="{ED6FB426-984F-44F8-9C53-8A1FD26ABA37}"/>
    <cellStyle name="Uitvoer 2 2" xfId="224" xr:uid="{C8579AA6-E0CA-4371-80A2-400060693E7F}"/>
    <cellStyle name="Uitvoer 2 2 2" xfId="290" xr:uid="{B7A6A91C-2A1B-498F-8A3F-81FC5DF43922}"/>
    <cellStyle name="Uitvoer 2 3" xfId="225" xr:uid="{3321F3B2-A86B-4A8E-8200-C5136C638AA2}"/>
    <cellStyle name="Uitvoer 2 3 2" xfId="341" xr:uid="{08B6BEDF-DE17-4975-9E18-2F77024AC2E7}"/>
    <cellStyle name="Uitvoer 2 4" xfId="253" xr:uid="{D60046E9-ACD7-4DC1-A648-A2732E193231}"/>
    <cellStyle name="Uitvoer 3" xfId="226" xr:uid="{D6484A3A-9F98-4571-AC15-4BFB7B916B49}"/>
    <cellStyle name="Uitvoer 3 2" xfId="227" xr:uid="{5B745700-DB28-45E2-9C45-26003BC84CDD}"/>
    <cellStyle name="Uitvoer 3 2 2" xfId="228" xr:uid="{10AF5DC7-D4B0-43E9-8BCF-4461DE7AC998}"/>
    <cellStyle name="Uitvoer 3 2 2 2" xfId="293" xr:uid="{085C367E-A555-472F-9ACA-49DFF134830C}"/>
    <cellStyle name="Uitvoer 3 2 3" xfId="292" xr:uid="{29FF446F-51D2-4CA6-B71D-32F35E3ABAF0}"/>
    <cellStyle name="Uitvoer 3 3" xfId="229" xr:uid="{F7231923-9931-4240-9B7D-12A6EC96FB17}"/>
    <cellStyle name="Uitvoer 3 3 2" xfId="294" xr:uid="{6410989D-13F9-4FBD-8F59-1DCD6F3663D5}"/>
    <cellStyle name="Uitvoer 3 4" xfId="291" xr:uid="{D97B03DD-5936-4CDB-94AE-DEBC4A30A6D7}"/>
    <cellStyle name="Valuta 2" xfId="6" xr:uid="{B02A820F-C37E-4304-B782-D8F2986DF264}"/>
    <cellStyle name="Valuta 2 2" xfId="231" xr:uid="{309A8A63-470B-43DB-8410-2ADBF0FBC981}"/>
    <cellStyle name="Valuta 2 2 2" xfId="252" xr:uid="{8BCBD600-1B80-4B65-8497-7C180B17B791}"/>
    <cellStyle name="Valuta 2 2 3" xfId="242" xr:uid="{0D8C2CD5-6103-47F6-AB85-47AD2F96DC18}"/>
    <cellStyle name="Valuta 2 3" xfId="250" xr:uid="{3AAD59E1-C190-4E96-BC38-5F2FB515F3C0}"/>
    <cellStyle name="Valuta 2 4" xfId="239" xr:uid="{C93067EE-0D91-4402-92D0-9369A7649351}"/>
    <cellStyle name="Valuta 2 5" xfId="230" xr:uid="{57767760-2E74-4053-8655-FBF0A7F40D82}"/>
    <cellStyle name="Valuta 2 6" xfId="337" xr:uid="{4EB39FE6-2E53-4B92-9263-1399F50ED456}"/>
    <cellStyle name="Valuta 2 7" xfId="342" xr:uid="{D51E7481-B53C-40E5-A3BD-D6C59CB0FC23}"/>
    <cellStyle name="Valuta 3" xfId="10" xr:uid="{177E951E-F1EA-45B5-8227-B46990A2A96E}"/>
    <cellStyle name="Valuta 4" xfId="22" xr:uid="{33109AEB-8449-4E84-A31B-ACB6C5501F72}"/>
    <cellStyle name="Valuta 4 2" xfId="232" xr:uid="{D99E2205-E3BA-46FE-AD42-AC357B70C067}"/>
    <cellStyle name="Valuta 5" xfId="31" xr:uid="{FD7C7FE3-9B53-406A-80F0-0567508E8CFD}"/>
    <cellStyle name="Valuta 5 2" xfId="237" xr:uid="{EA0242E5-DA80-477E-BF95-B6B3F627EF42}"/>
    <cellStyle name="Verklarende tekst 2" xfId="80" xr:uid="{9AB734CA-F0B1-4F75-9180-6E282A51FA44}"/>
    <cellStyle name="Verklarende tekst 2 2" xfId="233" xr:uid="{1E4AE2D4-FA78-4590-A380-01139C6A3021}"/>
    <cellStyle name="Verklarende tekst 2 3" xfId="234" xr:uid="{280CA8F6-FFBB-43D3-83B7-9E1E0A4AA8CD}"/>
    <cellStyle name="Waarschuwingstekst 2" xfId="81" xr:uid="{E912CEAB-583B-431C-99B8-01AE76A96F4F}"/>
    <cellStyle name="Waarschuwingstekst 2 2" xfId="235" xr:uid="{F9C3A3C1-1DFD-4963-8A70-99BF32832CDC}"/>
    <cellStyle name="Waarschuwingstekst 2 3" xfId="236" xr:uid="{B3DC3BA1-D057-44CC-B6A1-81B541749FD7}"/>
    <cellStyle name="Warning Text" xfId="338" xr:uid="{6576AC2E-21D7-467D-B10B-53E3003BD41B}"/>
  </cellStyles>
  <dxfs count="327">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alignment horizontal="general" vertical="center" textRotation="0" wrapText="1" indent="0" justifyLastLine="0" shrinkToFit="0" readingOrder="0"/>
    </dxf>
    <dxf>
      <font>
        <b val="0"/>
        <strike val="0"/>
        <outline val="0"/>
        <shadow val="0"/>
        <vertAlign val="baseline"/>
        <sz val="9"/>
        <name val="Tahoma"/>
        <family val="2"/>
        <scheme val="none"/>
      </font>
      <numFmt numFmtId="4" formatCode="#,##0.00"/>
      <alignmen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4" tint="0.39997558519241921"/>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4"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4" tint="0.39997558519241921"/>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4"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8" tint="0.39997558519241921"/>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8" tint="0.39997558519241921"/>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9"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9"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9"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9"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7"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7"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7"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7"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5"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5"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5" tint="0.59999389629810485"/>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5"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6" tint="0.79998168889431442"/>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6"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6" tint="0.79998168889431442"/>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6"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3" tint="0.79998168889431442"/>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3"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solid">
          <fgColor indexed="64"/>
          <bgColor theme="3" tint="0.79998168889431442"/>
        </patternFill>
      </fill>
      <alignment horizontal="center" vertical="center" textRotation="0" wrapText="1" indent="0" justifyLastLine="0" shrinkToFit="0" readingOrder="0"/>
    </dxf>
    <dxf>
      <font>
        <b val="0"/>
        <strike val="0"/>
        <outline val="0"/>
        <shadow val="0"/>
        <vertAlign val="baseline"/>
        <sz val="9"/>
        <color theme="1"/>
        <name val="Tahoma"/>
        <family val="2"/>
        <scheme val="none"/>
      </font>
      <numFmt numFmtId="4" formatCode="#,##0.00"/>
      <fill>
        <patternFill patternType="solid">
          <fgColor indexed="64"/>
          <bgColor theme="3"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strike val="0"/>
        <outline val="0"/>
        <shadow val="0"/>
        <vertAlign val="baseline"/>
        <sz val="9"/>
        <name val="Tahoma"/>
        <family val="2"/>
        <scheme val="none"/>
      </font>
      <numFmt numFmtId="4" formatCode="#,##0.00"/>
      <alignment vertical="center" textRotation="0" wrapText="1" indent="0" justifyLastLine="0" shrinkToFit="0" readingOrder="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8EA9DB"/>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8EA9DB"/>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9BC2E6"/>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9BC2E6"/>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C6E0B4"/>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C6E0B4"/>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FFE699"/>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FFE699"/>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F8CBAD"/>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F8CBAD"/>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EDEDED"/>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EDEDED"/>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9"/>
        <color theme="0" tint="-0.499984740745262"/>
        <name val="Tahoma"/>
        <family val="2"/>
        <scheme val="none"/>
      </font>
      <numFmt numFmtId="4" formatCode="#,##0.00"/>
      <fill>
        <patternFill patternType="solid">
          <fgColor indexed="64"/>
          <bgColor rgb="FFD6DCE4"/>
        </patternFill>
      </fill>
      <alignment horizontal="center" vertical="center" textRotation="0" wrapText="1" indent="0" justifyLastLine="0" shrinkToFit="0" readingOrder="0"/>
    </dxf>
    <dxf>
      <font>
        <b val="0"/>
        <strike val="0"/>
        <outline val="0"/>
        <shadow val="0"/>
        <vertAlign val="baseline"/>
        <sz val="9"/>
        <color theme="0" tint="-0.499984740745262"/>
        <name val="Tahoma"/>
        <family val="2"/>
        <scheme val="none"/>
      </font>
      <numFmt numFmtId="4" formatCode="#,##0.00"/>
      <fill>
        <patternFill patternType="solid">
          <fgColor indexed="64"/>
          <bgColor rgb="FFD6DCE4"/>
        </patternFill>
      </fill>
      <alignment horizontal="center" vertical="center" textRotation="0" wrapText="1" indent="0" justifyLastLine="0" shrinkToFit="0" readingOrder="0"/>
      <protection locked="1" hidden="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i val="0"/>
        <strike val="0"/>
        <condense val="0"/>
        <extend val="0"/>
        <outline val="0"/>
        <shadow val="0"/>
        <u val="none"/>
        <vertAlign val="baseline"/>
        <sz val="9"/>
        <color theme="1"/>
        <name val="Tahoma"/>
        <family val="2"/>
        <scheme val="none"/>
      </font>
      <numFmt numFmtId="4" formatCode="#,##0.00"/>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alignment horizontal="general"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i val="0"/>
        <strike val="0"/>
        <condense val="0"/>
        <extend val="0"/>
        <outline val="0"/>
        <shadow val="0"/>
        <u val="none"/>
        <vertAlign val="baseline"/>
        <sz val="9"/>
        <color rgb="FF0070C0"/>
        <name val="Tahoma"/>
        <family val="2"/>
        <scheme val="none"/>
      </font>
      <numFmt numFmtId="4" formatCode="#,##0.00"/>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i val="0"/>
        <strike val="0"/>
        <condense val="0"/>
        <extend val="0"/>
        <outline val="0"/>
        <shadow val="0"/>
        <u val="none"/>
        <vertAlign val="baseline"/>
        <sz val="9"/>
        <color rgb="FFC00000"/>
        <name val="Tahoma"/>
        <family val="2"/>
        <scheme val="none"/>
      </font>
      <numFmt numFmtId="4" formatCode="#,##0.00"/>
      <fill>
        <patternFill patternType="none">
          <fgColor indexed="64"/>
          <bgColor auto="1"/>
        </patternFill>
      </fill>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general"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numFmt numFmtId="4" formatCode="#,##0.00"/>
      <fill>
        <patternFill patternType="none">
          <fgColor indexed="64"/>
          <bgColor auto="1"/>
        </patternFill>
      </fill>
      <alignment horizontal="general"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strike val="0"/>
        <outline val="0"/>
        <shadow val="0"/>
        <vertAlign val="baseline"/>
        <sz val="9"/>
        <name val="Tahoma"/>
        <family val="2"/>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left" vertical="center" textRotation="0" wrapText="1" indent="0" justifyLastLine="0" shrinkToFit="0" readingOrder="0"/>
    </dxf>
    <dxf>
      <font>
        <b val="0"/>
        <i val="0"/>
        <strike val="0"/>
        <condense val="0"/>
        <extend val="0"/>
        <outline val="0"/>
        <shadow val="0"/>
        <u val="none"/>
        <vertAlign val="baseline"/>
        <sz val="9"/>
        <color auto="1"/>
        <name val="Tahoma"/>
        <family val="2"/>
        <scheme val="none"/>
      </font>
      <fill>
        <patternFill patternType="none">
          <fgColor indexed="64"/>
          <bgColor auto="1"/>
        </patternFill>
      </fill>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left"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4" formatCode="#,##0.00"/>
      <fill>
        <patternFill patternType="none">
          <fgColor indexed="64"/>
          <bgColor auto="1"/>
        </patternFill>
      </fill>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center"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30" formatCode="@"/>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left" vertical="center" textRotation="0" wrapText="1" indent="0" justifyLastLine="0" shrinkToFit="0" readingOrder="0"/>
    </dxf>
    <dxf>
      <font>
        <b val="0"/>
        <i val="0"/>
        <strike val="0"/>
        <condense val="0"/>
        <extend val="0"/>
        <outline val="0"/>
        <shadow val="0"/>
        <u val="none"/>
        <vertAlign val="baseline"/>
        <sz val="9"/>
        <color theme="1"/>
        <name val="Tahoma"/>
        <family val="2"/>
        <scheme val="none"/>
      </font>
      <numFmt numFmtId="1" formatCode="0"/>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9"/>
        <color rgb="FF969696"/>
        <name val="Tahoma"/>
        <family val="2"/>
        <scheme val="none"/>
      </font>
      <numFmt numFmtId="4" formatCode="#,##0.00"/>
      <alignment horizontal="left" vertical="center" textRotation="0" wrapText="1" indent="0" justifyLastLine="0" shrinkToFit="0" readingOrder="0"/>
    </dxf>
    <dxf>
      <font>
        <b val="0"/>
        <i val="0"/>
        <strike val="0"/>
        <condense val="0"/>
        <extend val="0"/>
        <outline val="0"/>
        <shadow val="0"/>
        <u val="none"/>
        <vertAlign val="baseline"/>
        <sz val="9"/>
        <color rgb="FF969696"/>
        <name val="Tahoma"/>
        <family val="2"/>
        <scheme val="none"/>
      </font>
      <numFmt numFmtId="1" formatCode="0"/>
      <alignment horizontal="left" vertical="center" textRotation="0" wrapText="1" indent="0" justifyLastLine="0" shrinkToFit="0" readingOrder="0"/>
    </dxf>
    <dxf>
      <font>
        <b/>
        <i val="0"/>
        <strike val="0"/>
        <condense val="0"/>
        <extend val="0"/>
        <outline val="0"/>
        <shadow val="0"/>
        <u val="none"/>
        <vertAlign val="baseline"/>
        <sz val="9"/>
        <color theme="0" tint="-0.499984740745262"/>
        <name val="Tahoma"/>
        <family val="2"/>
        <scheme val="none"/>
      </font>
      <numFmt numFmtId="4" formatCode="#,##0.00"/>
      <alignment horizontal="left" vertical="center" textRotation="0" wrapText="1" indent="0" justifyLastLine="0" shrinkToFit="0" readingOrder="0"/>
    </dxf>
    <dxf>
      <font>
        <b val="0"/>
        <strike val="0"/>
        <outline val="0"/>
        <shadow val="0"/>
        <vertAlign val="baseline"/>
        <sz val="9"/>
        <name val="Tahoma"/>
        <family val="2"/>
        <scheme val="none"/>
      </font>
      <numFmt numFmtId="1" formatCode="0"/>
      <alignment vertical="center" textRotation="0" wrapText="1" indent="0" justifyLastLine="0" shrinkToFit="0" readingOrder="0"/>
    </dxf>
    <dxf>
      <font>
        <strike val="0"/>
        <outline val="0"/>
        <shadow val="0"/>
        <vertAlign val="baseline"/>
        <sz val="9"/>
        <name val="Tahoma"/>
        <family val="2"/>
        <scheme val="none"/>
      </font>
      <fill>
        <patternFill patternType="none">
          <fgColor rgb="FF000000"/>
          <bgColor auto="1"/>
        </patternFill>
      </fill>
      <alignment vertical="center" textRotation="0" wrapText="1" indent="0" justifyLastLine="0" shrinkToFit="0" readingOrder="0"/>
    </dxf>
    <dxf>
      <font>
        <b val="0"/>
        <strike val="0"/>
        <outline val="0"/>
        <shadow val="0"/>
        <vertAlign val="baseline"/>
        <sz val="9"/>
        <name val="Tahoma"/>
        <family val="2"/>
        <scheme val="none"/>
      </font>
      <alignment vertical="center" textRotation="0" wrapText="1" indent="0" justifyLastLine="0" shrinkToFit="0" readingOrder="0"/>
    </dxf>
    <dxf>
      <font>
        <strike val="0"/>
        <outline val="0"/>
        <shadow val="0"/>
        <vertAlign val="baseline"/>
        <sz val="9"/>
        <name val="Tahoma"/>
        <family val="2"/>
        <scheme val="none"/>
      </font>
      <alignment vertical="center" textRotation="0" wrapText="1" indent="0" justifyLastLine="0" shrinkToFit="0" readingOrder="0"/>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rgb="FFFFFF00"/>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8" tint="0.59996337778862885"/>
        </patternFill>
      </fill>
    </dxf>
    <dxf>
      <fill>
        <patternFill>
          <bgColor theme="8" tint="0.59996337778862885"/>
        </patternFill>
      </fill>
    </dxf>
    <dxf>
      <fill>
        <patternFill>
          <bgColor rgb="FFFFFF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8" tint="0.59996337778862885"/>
        </patternFill>
      </fill>
    </dxf>
    <dxf>
      <fill>
        <patternFill>
          <bgColor theme="8" tint="0.59996337778862885"/>
        </patternFill>
      </fill>
    </dxf>
    <dxf>
      <fill>
        <patternFill>
          <bgColor rgb="FFFFFF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ont>
        <b/>
        <i val="0"/>
        <color theme="0"/>
      </font>
      <fill>
        <patternFill>
          <bgColor rgb="FFFF0000"/>
        </patternFill>
      </fill>
    </dxf>
    <dxf>
      <font>
        <b/>
        <i val="0"/>
        <color theme="0"/>
      </font>
      <fill>
        <patternFill>
          <bgColor rgb="FF92D050"/>
        </patternFill>
      </fill>
    </dxf>
    <dxf>
      <font>
        <b/>
        <i val="0"/>
        <color theme="0"/>
      </font>
      <fill>
        <patternFill>
          <bgColor rgb="FFFFC000"/>
        </patternFill>
      </fill>
    </dxf>
    <dxf>
      <fill>
        <patternFill>
          <bgColor rgb="FFFFFF00"/>
        </patternFill>
      </fill>
    </dxf>
    <dxf>
      <fill>
        <patternFill>
          <bgColor theme="8" tint="0.59996337778862885"/>
        </patternFill>
      </fill>
    </dxf>
    <dxf>
      <fill>
        <patternFill>
          <bgColor theme="8" tint="0.59996337778862885"/>
        </patternFill>
      </fill>
    </dxf>
    <dxf>
      <font>
        <strike val="0"/>
      </font>
      <fill>
        <patternFill>
          <bgColor rgb="FFC00000"/>
        </patternFill>
      </fill>
    </dxf>
    <dxf>
      <font>
        <b/>
        <i val="0"/>
      </font>
      <fill>
        <patternFill>
          <bgColor rgb="FFD7D7D7"/>
        </patternFill>
      </fill>
    </dxf>
    <dxf>
      <font>
        <b val="0"/>
        <i val="0"/>
      </font>
      <fill>
        <patternFill patternType="none">
          <bgColor indexed="65"/>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s>
  <tableStyles count="2" defaultTableStyle="TableStyleMedium2" defaultPivotStyle="PivotStyleLight16">
    <tableStyle name="Tabelstijl 1" pivot="0" count="2" xr9:uid="{0DE248B8-E54C-4879-BEF5-90EE9389810E}">
      <tableStyleElement type="headerRow" dxfId="326"/>
      <tableStyleElement type="totalRow" dxfId="325"/>
    </tableStyle>
    <tableStyle name="MySqlDefault" pivot="0" table="0" count="2" xr9:uid="{2208433F-FB69-4811-8B3D-389D4862173F}">
      <tableStyleElement type="wholeTable" dxfId="324"/>
      <tableStyleElement type="headerRow" dxfId="323"/>
    </tableStyle>
  </tableStyles>
  <colors>
    <mruColors>
      <color rgb="FF969696"/>
      <color rgb="FFFFE699"/>
      <color rgb="FFF8CBAD"/>
      <color rgb="FFEDEDED"/>
      <color rgb="FFD6DCE4"/>
      <color rgb="FFB6D0D2"/>
      <color rgb="FFFF66FF"/>
      <color rgb="FF9BC2E6"/>
      <color rgb="FF8EA9DB"/>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06/relationships/vbaProject" Target="vbaProject.bin"/><Relationship Id="rId3" Type="http://schemas.openxmlformats.org/officeDocument/2006/relationships/externalLink" Target="externalLinks/externalLink1.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bilt.sharepoint.com/Projecten/015005%20Centrum/4%20STU/2%20OF2/015005%20raming%20aanbesteding%20TB3.xlsm" TargetMode="External"/><Relationship Id="rId1" Type="http://schemas.openxmlformats.org/officeDocument/2006/relationships/externalLinkPath" Target="https://sbilt.sharepoint.com/Projecten/015005%20Centrum/4%20STU/2%20OF2/015005%20raming%20aanbesteding%20TB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ex"/>
      <sheetName val="Samenvatting"/>
      <sheetName val="Raming"/>
      <sheetName val="3P"/>
      <sheetName val="015005 raming aanbesteding TB3"/>
    </sheetNames>
    <sheetDataSet>
      <sheetData sheetId="0">
        <row r="2">
          <cell r="B2" t="str">
            <v>015/005</v>
          </cell>
        </row>
        <row r="4">
          <cell r="B4" t="str">
            <v xml:space="preserve"> </v>
          </cell>
        </row>
      </sheetData>
      <sheetData sheetId="1" refreshError="1"/>
      <sheetData sheetId="2">
        <row r="1">
          <cell r="O1" t="str">
            <v>Rioleringswerken (100% BTW recupereerbaar)</v>
          </cell>
          <cell r="Q1" t="str">
            <v>Wegeniswerken (niet BTW recupereerbaar)</v>
          </cell>
        </row>
      </sheetData>
      <sheetData sheetId="3"/>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Ilse Van Hauteghem (S.Bilt)" id="{2376C340-EE5C-4EFE-B211-3E9C7CB78BD1}" userId="S::Ilse.VanHauteghem@sbilt.be::dc9cf3d4-52e3-4e84-ad7b-bfef2580c323"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CFDF6A3-3A7C-4853-8DD4-408E8BC958E6}" name="Raming" displayName="Raming" ref="A8:DG377" totalsRowCount="1" headerRowDxfId="224" dataDxfId="223" totalsRowDxfId="222">
  <autoFilter ref="A8:DG376" xr:uid="{731FB77F-A2DB-4FAA-B278-98BFD0474C2D}"/>
  <tableColumns count="111">
    <tableColumn id="1" xr3:uid="{8AC9747C-4240-41FD-A760-D9E0AAEF63BC}" name="Volgnr." totalsRowLabel="Totaal" dataDxfId="221" totalsRowDxfId="220">
      <calculatedColumnFormula>IF(Raming[[#This Row],[Nummering]]=1,SUM($B$9:B9),0)</calculatedColumnFormula>
    </tableColumn>
    <tableColumn id="25" xr3:uid="{6EE7FA8A-5078-4969-99B3-99B03AA211DE}" name="Nummering" dataDxfId="219" totalsRowDxfId="218" dataCellStyle="Standaard_catalogus-versie2.0-START">
      <calculatedColumnFormula>IF(Raming[[#This Row],[Hoeveelheid voorzien]]&gt;0,1,0)</calculatedColumnFormula>
    </tableColumn>
    <tableColumn id="24" xr3:uid="{E7A65260-5E76-4A13-B961-13AF62C2B40B}" name="type bestek" dataDxfId="217" totalsRowDxfId="216" dataCellStyle="Standaard_catalogus-versie2.0-START"/>
    <tableColumn id="2" xr3:uid="{102129C8-8E92-40D2-A10F-9079682EE318}" name="Referentie" dataDxfId="215" totalsRowDxfId="214" dataCellStyle="Standaard 2 2"/>
    <tableColumn id="3" xr3:uid="{6DC4BF4F-2460-42AE-A3BD-135AA5F6273C}" name=" " dataDxfId="213" totalsRowDxfId="212" dataCellStyle="Standaard_catalogus 04 Beynaerts 2"/>
    <tableColumn id="4" xr3:uid="{79F32F76-5ED7-438A-9770-6534B8ABA1EE}" name="Omschrijving der werken" dataDxfId="211" totalsRowDxfId="210" dataCellStyle="Standaard 2 2"/>
    <tableColumn id="158" xr3:uid="{7AE79A24-B728-4C5F-8152-F44A2A61EC85}" name="Vrije post" dataDxfId="209" totalsRowDxfId="208" dataCellStyle="Standaard_catalogus-versie2.0-START"/>
    <tableColumn id="5" xr3:uid="{A473D1AA-301F-44A3-8102-FC39A9B5594C}" name="Volgens" dataDxfId="207" totalsRowDxfId="206" dataCellStyle="Standaard_catalogus-versie2.0a-START 2"/>
    <tableColumn id="82" xr3:uid="{24EA5D8B-0DA7-4447-98A6-A0AEFF2CA399}" name="Type" dataDxfId="205" totalsRowDxfId="204" dataCellStyle="Standaard 2 2"/>
    <tableColumn id="6" xr3:uid="{B6200B4D-0DA1-44D7-895C-58C5E1C93E29}" name="EH" dataDxfId="203" totalsRowDxfId="202"/>
    <tableColumn id="7" xr3:uid="{9D236D69-B081-4D2A-BAE4-2B12B3E481F7}" name="EHP" dataDxfId="201" totalsRowDxfId="200"/>
    <tableColumn id="160" xr3:uid="{3E34AA37-5A03-4CFA-B2DF-CE3639268A60}" name="int. Opmerking" dataDxfId="199" totalsRowDxfId="198" dataCellStyle="Standaard_catalogus-versie2.0-START"/>
    <tableColumn id="159" xr3:uid="{5A5BD350-B180-4A83-97F9-1CA9BE534760}" name="ext. Opmerking" dataDxfId="197" totalsRowDxfId="196" dataCellStyle="Standaard_catalogus-versie2.0-START"/>
    <tableColumn id="175" xr3:uid="{2A80B78F-7D25-464C-9128-82327613A5E7}" name="afbakening" dataDxfId="195" totalsRowDxfId="194" dataCellStyle="Standaard_catalogus-versie2.0-START"/>
    <tableColumn id="22" xr3:uid="{5418E49A-0E73-4304-B14F-466C5F0709A5}" name="Hoeveelheid voorzien" dataDxfId="193" totalsRowDxfId="192" dataCellStyle="Standaard_catalogus-versie2.0-START"/>
    <tableColumn id="23" xr3:uid="{27B95209-7432-4A8C-8F73-5E749A8EAC4A}" name="Totaal voorzien" totalsRowFunction="sum" dataDxfId="191" totalsRowDxfId="190">
      <calculatedColumnFormula>Raming[[#This Row],[Hoeveelheid voorzien]]*Raming[[#This Row],[EHP]]</calculatedColumnFormula>
    </tableColumn>
    <tableColumn id="176" xr3:uid="{FA40D6DE-40C0-495C-8688-12C92FC98A54}" name="RIO subidierbaar" dataDxfId="189" totalsRowDxfId="188" dataCellStyle="Standaard_catalogus-versie2.0-START"/>
    <tableColumn id="90" xr3:uid="{F39A15F2-929D-45BF-AF20-09095B5751ED}" name="Aquafin" dataDxfId="187" totalsRowDxfId="186" dataCellStyle="Procent"/>
    <tableColumn id="89" xr3:uid="{2345437F-B6F4-41F9-97B8-5D9D3714D1AE}" name="Aandeel 2" dataDxfId="185" totalsRowDxfId="184" dataCellStyle="Procent"/>
    <tableColumn id="88" xr3:uid="{55CE1D5B-44A7-4775-826C-0EFE514BE6A1}" name="Aandeel 3" dataDxfId="183" totalsRowDxfId="182" dataCellStyle="Procent"/>
    <tableColumn id="87" xr3:uid="{59F89F25-B253-4079-887F-439D1C381F67}" name="Aandeel 4" dataDxfId="181" totalsRowDxfId="180" dataCellStyle="Procent"/>
    <tableColumn id="86" xr3:uid="{034214FF-2A7C-43E2-8C1C-F5CB61360EE8}" name="Aandeel 5" dataDxfId="179" totalsRowDxfId="178" dataCellStyle="Procent"/>
    <tableColumn id="85" xr3:uid="{30AEDE0E-0AC5-4037-AA2B-6AEA2C84434C}" name="Aandeel 6" dataDxfId="177" totalsRowDxfId="176" dataCellStyle="Procent"/>
    <tableColumn id="91" xr3:uid="{27E8ED8C-2642-4F2F-AD0A-DBDA92302F22}" name="Aandeel 7" dataDxfId="175" totalsRowDxfId="174" dataCellStyle="Procent"/>
    <tableColumn id="92" xr3:uid="{5F6DAEDA-3AFE-485D-BAD5-14B4D8DFE898}" name="Totaal aandeel" dataDxfId="173" totalsRowDxfId="172">
      <calculatedColumnFormula>SUM(Raming[[#This Row],[Aquafin]:[Aandeel 7]])</calculatedColumnFormula>
    </tableColumn>
    <tableColumn id="8" xr3:uid="{674DCB5E-1ACC-48B7-8479-1FF5FE315B17}" name="HV1" dataDxfId="171" totalsRowDxfId="170" dataCellStyle="Standaard_catalogus-versie2.0-START">
      <calculatedColumnFormula>IFERROR(ROUND(Raming[[#This Row],[Hoeveelheid voorzien]]*Raming[[#This Row],[Aquafin]]/100,2),0)</calculatedColumnFormula>
    </tableColumn>
    <tableColumn id="9" xr3:uid="{BD383D2A-3BB7-4400-973B-0BB4EF118C74}" name="Subtotaal1" totalsRowFunction="sum" dataDxfId="169" totalsRowDxfId="168" dataCellStyle="Standaard_catalogus-versie2.0-START">
      <calculatedColumnFormula>IFERROR(ROUND(Raming[[#This Row],[HV1]]*Raming[[#This Row],[EHP]],2),0)</calculatedColumnFormula>
    </tableColumn>
    <tableColumn id="10" xr3:uid="{E0A07CE5-E43E-467A-A32E-8B3AED6EF228}" name="HV2" dataDxfId="167" totalsRowDxfId="166" dataCellStyle="Standaard_catalogus-versie2.0-START">
      <calculatedColumnFormula>IFERROR(ROUND(Raming[[#This Row],[Hoeveelheid voorzien]]*Raming[[#This Row],[Aandeel 2]]/100,2),0)</calculatedColumnFormula>
    </tableColumn>
    <tableColumn id="11" xr3:uid="{9CAB78CE-BF89-4081-A921-DDD068CFA17F}" name="Subtotaal2" totalsRowFunction="sum" dataDxfId="165" totalsRowDxfId="164" dataCellStyle="Standaard_catalogus-versie2.0-START">
      <calculatedColumnFormula>IFERROR(ROUND(Raming[[#This Row],[HV2]]*Raming[[#This Row],[EHP]],2),0)</calculatedColumnFormula>
    </tableColumn>
    <tableColumn id="12" xr3:uid="{C4DB1F0F-7856-4C78-AEA9-B22735A77723}" name="HV3" dataDxfId="163" totalsRowDxfId="162" dataCellStyle="Standaard_catalogus-versie2.0-START">
      <calculatedColumnFormula>IFERROR(ROUND(Raming[[#This Row],[Hoeveelheid voorzien]]*Raming[[#This Row],[Aandeel 3]]/100,2),0)</calculatedColumnFormula>
    </tableColumn>
    <tableColumn id="13" xr3:uid="{5FE7E04D-E63F-4621-B524-CCE1933D73D9}" name="Subtotaal3" totalsRowFunction="sum" dataDxfId="161" totalsRowDxfId="160" dataCellStyle="Standaard_catalogus-versie2.0-START">
      <calculatedColumnFormula>IFERROR(ROUND(Raming[[#This Row],[HV3]]*Raming[[#This Row],[EHP]],2),0)</calculatedColumnFormula>
    </tableColumn>
    <tableColumn id="14" xr3:uid="{3029A074-2DC4-462A-8516-C53E05E4C122}" name="HV4" dataDxfId="159" totalsRowDxfId="158" dataCellStyle="Standaard_catalogus-versie2.0-START">
      <calculatedColumnFormula>IFERROR(ROUND(Raming[[#This Row],[Hoeveelheid voorzien]]*Raming[[#This Row],[Aandeel 4]]/100,2),0)</calculatedColumnFormula>
    </tableColumn>
    <tableColumn id="15" xr3:uid="{867C769D-9414-4FD8-A1F4-C8AE233B979E}" name="Subtotaal4" totalsRowFunction="sum" dataDxfId="157" totalsRowDxfId="156" dataCellStyle="Standaard_catalogus-versie2.0-START">
      <calculatedColumnFormula>IFERROR(ROUND(Raming[[#This Row],[HV4]]*Raming[[#This Row],[EHP]],2),0)</calculatedColumnFormula>
    </tableColumn>
    <tableColumn id="16" xr3:uid="{CB4DA434-219B-472F-ADBC-89131628AF93}" name="HV5" dataDxfId="155" totalsRowDxfId="154" dataCellStyle="Standaard_catalogus-versie2.0-START">
      <calculatedColumnFormula>IFERROR(ROUND(Raming[[#This Row],[Hoeveelheid voorzien]]*Raming[[#This Row],[Aandeel 5]]/100,2),0)</calculatedColumnFormula>
    </tableColumn>
    <tableColumn id="17" xr3:uid="{87E69109-D3EE-4EB1-9C54-D6B927ACF88F}" name="Subtotaal5" totalsRowFunction="sum" dataDxfId="153" totalsRowDxfId="152" dataCellStyle="Standaard_catalogus-versie2.0-START">
      <calculatedColumnFormula>IFERROR(ROUND(Raming[[#This Row],[HV5]]*Raming[[#This Row],[EHP]],2),0)</calculatedColumnFormula>
    </tableColumn>
    <tableColumn id="18" xr3:uid="{27F5CD69-B3AE-4AE5-98F7-1CDD27D3AB0A}" name="HV6" dataDxfId="151" totalsRowDxfId="150">
      <calculatedColumnFormula>IFERROR(ROUND(Raming[[#This Row],[Hoeveelheid voorzien]]*Raming[[#This Row],[Aandeel 6]]/100,2),0)</calculatedColumnFormula>
    </tableColumn>
    <tableColumn id="19" xr3:uid="{4C0ABE34-E500-4B61-A21F-CA7969C5F699}" name="Subtotaal6" totalsRowFunction="sum" dataDxfId="149" totalsRowDxfId="148">
      <calculatedColumnFormula>IFERROR(ROUND(Raming[[#This Row],[HV6]]*Raming[[#This Row],[EHP]],2),0)</calculatedColumnFormula>
    </tableColumn>
    <tableColumn id="20" xr3:uid="{38E40745-0D75-4803-AE44-D6AEF286F783}" name="HV7" dataDxfId="147" totalsRowDxfId="146">
      <calculatedColumnFormula>IFERROR(ROUND(Raming[[#This Row],[Hoeveelheid voorzien]]*Raming[[#This Row],[Aandeel 7]]/100,2),0)</calculatedColumnFormula>
    </tableColumn>
    <tableColumn id="21" xr3:uid="{988DA59E-ABFE-42EA-844A-4E5C0F0F703C}" name="Subtotaal7" totalsRowFunction="sum" dataDxfId="145" totalsRowDxfId="144">
      <calculatedColumnFormula>IFERROR(ROUND(Raming[[#This Row],[HV7]]*Raming[[#This Row],[EHP]],2),0)</calculatedColumnFormula>
    </tableColumn>
    <tableColumn id="93" xr3:uid="{26C81DE6-774C-4C83-B7C1-A7059D21CB0C}" name="Totaal HV" dataDxfId="143" totalsRowDxfId="142">
      <calculatedColumnFormula>Raming[[#This Row],[HV7]]+Raming[[#This Row],[HV6]]+Raming[[#This Row],[HV5]]+Raming[[#This Row],[HV4]]+Raming[[#This Row],[HV3]]+Raming[[#This Row],[HV2]]+Raming[[#This Row],[HV1]]</calculatedColumnFormula>
    </tableColumn>
    <tableColumn id="120" xr3:uid="{A4CFA902-2636-4B6A-8DCB-E634E58D85CA}" name="Coeff" dataDxfId="141" totalsRowDxfId="140"/>
    <tableColumn id="26" xr3:uid="{B9F9A761-EA65-4E00-835E-E0FA12DDB9AF}" name="Gemiddelde alle dossiers" dataDxfId="139" totalsRowDxfId="138">
      <calculatedColumnFormula>IFERROR(ROUND(AVERAGE(Raming[[#This Row],[kolom niet invullen]:[243/001]]),2),"")</calculatedColumnFormula>
    </tableColumn>
    <tableColumn id="27" xr3:uid="{76C78F04-8C7C-41E8-B836-EEBEDB26D0E4}" name="Gemiddelde laatste 5 jaar" dataDxfId="137" totalsRowDxfId="136"/>
    <tableColumn id="28" xr3:uid="{1ACD9384-F703-453C-9B6A-D2DA0E88AA4E}" name="Gemiddelde laatste jaar" dataDxfId="135" totalsRowDxfId="134"/>
    <tableColumn id="29" xr3:uid="{67FE8E9E-A874-441D-B13C-4B5F280BBA2A}" name="kolom niet invullen" dataDxfId="133" totalsRowDxfId="132"/>
    <tableColumn id="30" xr3:uid="{BECB6CFA-6422-4A4C-B1BA-3A55784BD663}" name="017/019" dataDxfId="131" totalsRowDxfId="130"/>
    <tableColumn id="31" xr3:uid="{1826BDE3-8447-478F-8F58-F5BDC6BB0235}" name="211/034" dataDxfId="129" totalsRowDxfId="128"/>
    <tableColumn id="32" xr3:uid="{310BAC36-5564-46F4-B2FF-A8BC542AEAC4}" name="211/040" dataDxfId="127" totalsRowDxfId="126"/>
    <tableColumn id="33" xr3:uid="{D9DFC5C4-A432-4B04-882C-E76DB7AF666F}" name="991/006" dataDxfId="125" totalsRowDxfId="124"/>
    <tableColumn id="34" xr3:uid="{92F64000-B8FC-48FB-BA53-3D35A226BA61}" name="211/033" dataDxfId="123" totalsRowDxfId="122"/>
    <tableColumn id="35" xr3:uid="{FA8F7A4E-910A-4AC9-9701-88200A319B7D}" name="036/001" dataDxfId="121" totalsRowDxfId="120"/>
    <tableColumn id="36" xr3:uid="{C272247A-1348-4C57-ACE1-4CCF1D64DCBF}" name="211/020" dataDxfId="119" totalsRowDxfId="118"/>
    <tableColumn id="37" xr3:uid="{02C4E143-7E80-4911-9A7A-54A39074EB36}" name="015/001A" dataDxfId="117" totalsRowDxfId="116"/>
    <tableColumn id="38" xr3:uid="{7AA904EE-BBD7-4AD3-AA98-5349AC1F1ED7}" name="211/022" dataDxfId="115" totalsRowDxfId="114"/>
    <tableColumn id="39" xr3:uid="{A3CB6198-98EA-4BEB-8E5A-11A2EFD1E721}" name="211/031" dataDxfId="113" totalsRowDxfId="112"/>
    <tableColumn id="40" xr3:uid="{5E1F28E2-B360-46D7-8B68-A4D10C20471C}" name="211/030" dataDxfId="111" totalsRowDxfId="110"/>
    <tableColumn id="41" xr3:uid="{EBF18DD2-1A80-4E67-BDDC-8D90536EF6E0}" name="030/007" dataDxfId="109" totalsRowDxfId="108"/>
    <tableColumn id="42" xr3:uid="{5B2DC1A1-A2E8-4573-B879-E89C1C070BC0}" name="015/004" dataDxfId="107" totalsRowDxfId="106"/>
    <tableColumn id="43" xr3:uid="{21499BA5-FE9A-410D-885D-AC73CE1DB144}" name="044/002" dataDxfId="105" totalsRowDxfId="104"/>
    <tableColumn id="44" xr3:uid="{033E38AE-3B12-4267-8126-F7801E196D53}" name="211/047" dataDxfId="103" totalsRowDxfId="102"/>
    <tableColumn id="45" xr3:uid="{0DE19EF4-7A98-4FF7-BA71-4FAEA8B9370D}" name="017/014" dataDxfId="101" totalsRowDxfId="100"/>
    <tableColumn id="46" xr3:uid="{C698AC6D-016D-4CC2-955D-D04924BDDA64}" name="211/042" dataDxfId="99" totalsRowDxfId="98"/>
    <tableColumn id="47" xr3:uid="{1B774F43-A99A-4D3A-A01D-0C43E01B12C9}" name="211/024" dataDxfId="97" totalsRowDxfId="96"/>
    <tableColumn id="48" xr3:uid="{68AB8CB4-CC46-4827-9566-8BE423032310}" name="211/035" dataDxfId="95" totalsRowDxfId="94"/>
    <tableColumn id="49" xr3:uid="{E1D09C50-55E5-4954-8D42-DC90A841567E}" name="043/002" dataDxfId="93" totalsRowDxfId="92"/>
    <tableColumn id="50" xr3:uid="{09C0A019-1763-4AB6-9F11-7BB6B7461A34}" name="211/026" dataDxfId="91" totalsRowDxfId="90"/>
    <tableColumn id="51" xr3:uid="{6F792AF8-1036-4871-8464-0B20D0579DBF}" name="017/015" dataDxfId="89" totalsRowDxfId="88"/>
    <tableColumn id="52" xr3:uid="{D93C8402-C34B-4FDF-A531-99E7249DE867}" name="030/006" dataDxfId="87" totalsRowDxfId="86"/>
    <tableColumn id="53" xr3:uid="{BAC8067D-E359-43EA-8E8B-838A89F28D80}" name="018/001" dataDxfId="85" totalsRowDxfId="84"/>
    <tableColumn id="54" xr3:uid="{984D4A80-D510-44D0-B9ED-142049F36227}" name="017/029" dataDxfId="83" totalsRowDxfId="82"/>
    <tableColumn id="55" xr3:uid="{015FB0CA-ABDA-4ABD-94DB-99B0753F2335}" name="015/002" dataDxfId="81" totalsRowDxfId="80"/>
    <tableColumn id="56" xr3:uid="{244A8696-BD18-42ED-B943-C48E1E07AB2C}" name="050/001" dataDxfId="79" totalsRowDxfId="78"/>
    <tableColumn id="57" xr3:uid="{826CD369-0E18-46A1-A56B-6257CFD1F1F2}" name="211/023" dataDxfId="77" totalsRowDxfId="76"/>
    <tableColumn id="58" xr3:uid="{E6DCD63D-47F6-455D-9163-FBCCD194459B}" name="211/015" dataDxfId="75" totalsRowDxfId="74"/>
    <tableColumn id="59" xr3:uid="{CEA15DE5-B3D9-4783-B82C-E88BC5B659A6}" name="021/004" dataDxfId="73" totalsRowDxfId="72"/>
    <tableColumn id="60" xr3:uid="{94016B7E-3F0B-4714-86C7-1894C85F2593}" name="211/003" dataDxfId="71" totalsRowDxfId="70"/>
    <tableColumn id="61" xr3:uid="{E4E5F7B3-8FDA-4431-A433-6BFD1C15C0F1}" name="016/001" dataDxfId="69" totalsRowDxfId="68"/>
    <tableColumn id="62" xr3:uid="{4EE950E9-48DC-4508-8354-3B0F1F4F941F}" name="030/003" dataDxfId="67" totalsRowDxfId="66"/>
    <tableColumn id="63" xr3:uid="{6CB7B33C-E8C5-4D57-837B-8221467EB1BA}" name="211/013" dataDxfId="65" totalsRowDxfId="64"/>
    <tableColumn id="64" xr3:uid="{990A9F7D-66B2-49F4-993D-60F1E2274611}" name="013/004" dataDxfId="63" totalsRowDxfId="62"/>
    <tableColumn id="65" xr3:uid="{D3A4BB42-B084-4E43-AE6A-29D217AA7CBC}" name="919/003" dataDxfId="61" totalsRowDxfId="60"/>
    <tableColumn id="66" xr3:uid="{274DE454-303B-4971-A47A-371C5CFCD1DA}" name="211/017" dataDxfId="59" totalsRowDxfId="58"/>
    <tableColumn id="67" xr3:uid="{11642B98-1182-483B-9985-D48DFB0D79E4}" name="211/018" dataDxfId="57" totalsRowDxfId="56"/>
    <tableColumn id="68" xr3:uid="{0243793E-FB71-4AA1-BC81-4B5C39A01221}" name="211/008" dataDxfId="55" totalsRowDxfId="54"/>
    <tableColumn id="69" xr3:uid="{FB51D54B-C730-4BB2-8283-8A25783018FD}" name="919/001" dataDxfId="53" totalsRowDxfId="52"/>
    <tableColumn id="70" xr3:uid="{12082806-6389-4989-9CB4-395BE21FAA4E}" name="211/014" dataDxfId="51" totalsRowDxfId="50"/>
    <tableColumn id="71" xr3:uid="{F5C33A4C-1FE6-4961-8AC3-EDAC917BD048}" name="211/011" dataDxfId="49" totalsRowDxfId="48"/>
    <tableColumn id="72" xr3:uid="{80EBBC59-63FB-4676-8088-BEB95D374DD8}" name="211/009" dataDxfId="47" totalsRowDxfId="46"/>
    <tableColumn id="73" xr3:uid="{5383CEB0-47E9-47BF-987E-0569FA3B279B}" name="017/010" dataDxfId="45" totalsRowDxfId="44"/>
    <tableColumn id="74" xr3:uid="{F78ACD4B-C5A0-4E19-88D4-BDA828EB9756}" name="017/006" dataDxfId="43" totalsRowDxfId="42"/>
    <tableColumn id="75" xr3:uid="{E9F23630-EF99-420C-B939-3DD8D082242E}" name="017/007" dataDxfId="41" totalsRowDxfId="40"/>
    <tableColumn id="76" xr3:uid="{F7B5CF77-C83C-4E51-8D28-8F0ED16DCA67}" name="044/001" dataDxfId="39" totalsRowDxfId="38"/>
    <tableColumn id="77" xr3:uid="{9168616D-67EC-4A04-926E-53862D4FE7AE}" name="204/001" dataDxfId="37" totalsRowDxfId="36"/>
    <tableColumn id="78" xr3:uid="{C366C677-F4E9-4F99-891C-32C2E6B314E1}" name="013/002" dataDxfId="35" totalsRowDxfId="34"/>
    <tableColumn id="79" xr3:uid="{B0FF53B0-2169-43F3-9BA7-B850E0BA399E}" name="043/001" dataDxfId="33" totalsRowDxfId="32"/>
    <tableColumn id="80" xr3:uid="{22F3A03C-212C-4332-AAD8-BFF5772151A2}" name="211/010" dataDxfId="31" totalsRowDxfId="30"/>
    <tableColumn id="81" xr3:uid="{28738FA2-E583-4E4D-8733-C564AD437A4D}" name="017/004" dataDxfId="29" totalsRowDxfId="28"/>
    <tableColumn id="83" xr3:uid="{F879B44F-5DDD-4C5D-BEFC-74156B549034}" name="021/002" dataDxfId="27" totalsRowDxfId="26"/>
    <tableColumn id="84" xr3:uid="{4FC0F9F8-47D8-431C-A4C7-58DBF466B56C}" name="912/001" dataDxfId="25" totalsRowDxfId="24"/>
    <tableColumn id="94" xr3:uid="{94BF9396-9347-405F-B884-C25552C970BA}" name="211/007" dataDxfId="23" totalsRowDxfId="22"/>
    <tableColumn id="95" xr3:uid="{2F285937-EDFD-42B2-ADCE-F587E48ABE7D}" name="211/001" dataDxfId="21" totalsRowDxfId="20"/>
    <tableColumn id="96" xr3:uid="{2A9EEA4D-3AA0-4946-A0B2-B3C328BB75B9}" name="211/002" dataDxfId="19" totalsRowDxfId="18"/>
    <tableColumn id="97" xr3:uid="{A0B71245-3DE2-44DF-A1A6-56D5AD492924}" name="045/001" dataDxfId="17" totalsRowDxfId="16"/>
    <tableColumn id="98" xr3:uid="{5D07E384-8EC6-4E42-A53B-FCDCB738A4AB}" name="017/002" dataDxfId="15" totalsRowDxfId="14"/>
    <tableColumn id="99" xr3:uid="{AAF38DC7-290A-4742-B8B0-9CC369E299E6}" name="017/012" dataDxfId="13" totalsRowDxfId="12"/>
    <tableColumn id="100" xr3:uid="{D933458F-CD30-4AA0-98F0-09DD3C125C53}" name="030/002" dataDxfId="11" totalsRowDxfId="10"/>
    <tableColumn id="101" xr3:uid="{3F8C61FD-D114-46B1-81F9-BB1C5D9CF7E2}" name="013/001" dataDxfId="9" totalsRowDxfId="8"/>
    <tableColumn id="102" xr3:uid="{4CC01190-4205-474E-B56C-1ABD5184C897}" name="017/001" dataDxfId="7" totalsRowDxfId="6"/>
    <tableColumn id="103" xr3:uid="{825A00C3-27CD-48CE-8E86-872FB3C51FAA}" name="041/001" dataDxfId="5" totalsRowDxfId="4"/>
    <tableColumn id="104" xr3:uid="{973ECDCA-C2DE-460C-A132-26A413B3454B}" name="037/001" dataDxfId="3" totalsRowDxfId="2"/>
    <tableColumn id="105" xr3:uid="{6D973998-130E-4FDB-9C47-89FFA663EA72}" name="243/001" dataDxfId="1" totalsRowDxfId="0"/>
  </tableColumns>
  <tableStyleInfo name="Tabelstijl 1"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Q38" dT="2023-10-22T21:31:39.07" personId="{2376C340-EE5C-4EFE-B211-3E9C7CB78BD1}" id="{7ECAAC8A-A2F6-4558-AE31-D5A73C07D97D}">
    <text>Subsidieerbaar indien gelegen in sleuf nieuwe riolering</text>
  </threadedComment>
  <threadedComment ref="Q39" dT="2023-10-22T21:31:39.07" personId="{2376C340-EE5C-4EFE-B211-3E9C7CB78BD1}" id="{1D96CD2B-5D65-4C73-AFFE-A62527AF291E}">
    <text>Subsidieerbaar indien gelegen in sleuf nieuwe riolering</text>
  </threadedComment>
  <threadedComment ref="Q109" dT="2023-10-22T21:31:39.07" personId="{2376C340-EE5C-4EFE-B211-3E9C7CB78BD1}" id="{F6526BEA-D90E-4D5E-AF3B-603A5D9E5BF0}">
    <text>Subsidieerbaar indien gelegen in sleuf nieuwe riolering</text>
  </threadedComment>
  <threadedComment ref="Q110" dT="2023-10-22T21:31:39.07" personId="{2376C340-EE5C-4EFE-B211-3E9C7CB78BD1}" id="{E996405B-B7C5-436E-9F72-7F94B4370989}">
    <text>Subsidieerbaar indien gelegen in sleuf nieuwe riolering</text>
  </threadedComment>
  <threadedComment ref="Q111" dT="2023-10-22T21:31:39.07" personId="{2376C340-EE5C-4EFE-B211-3E9C7CB78BD1}" id="{F20B41D2-DAAD-49C3-8B05-42BAE6AD3F01}">
    <text>Subsidieerbaar indien gelegen in sleuf nieuwe riolering</text>
  </threadedComment>
  <threadedComment ref="Q112" dT="2023-10-22T21:31:39.07" personId="{2376C340-EE5C-4EFE-B211-3E9C7CB78BD1}" id="{21B37AE2-CE60-4F39-BF5C-606E51CD61F3}">
    <text>Subsidieerbaar indien gelegen in sleuf nieuwe riolering</text>
  </threadedComment>
  <threadedComment ref="Q113" dT="2023-10-22T21:31:39.07" personId="{2376C340-EE5C-4EFE-B211-3E9C7CB78BD1}" id="{1E215534-30FC-43EA-97FF-E60BA2F36385}">
    <text>Subsidieerbaar indien gelegen in sleuf nieuwe riolering</text>
  </threadedComment>
  <threadedComment ref="Q114" dT="2023-10-22T21:31:39.07" personId="{2376C340-EE5C-4EFE-B211-3E9C7CB78BD1}" id="{318C4C61-AE73-4E44-811C-EC9EA368BD8E}">
    <text>Subsidieerbaar indien gelegen in sleuf nieuwe riolering</text>
  </threadedComment>
  <threadedComment ref="Q116" dT="2023-10-22T21:31:39.07" personId="{2376C340-EE5C-4EFE-B211-3E9C7CB78BD1}" id="{7E7433AE-E9FF-4820-B7E2-FCEA306EE480}">
    <text>Subsidieerbaar indien gelegen in sleuf nieuwe riolering</text>
  </threadedComment>
  <threadedComment ref="Q117" dT="2023-10-22T21:31:39.07" personId="{2376C340-EE5C-4EFE-B211-3E9C7CB78BD1}" id="{26687614-4FCB-4D56-8820-F5B44B4B0E80}">
    <text>Subsidieerbaar indien gelegen in sleuf nieuwe riolering</text>
  </threadedComment>
  <threadedComment ref="Q118" dT="2023-10-22T21:31:39.07" personId="{2376C340-EE5C-4EFE-B211-3E9C7CB78BD1}" id="{9B5C2157-86DE-4836-8732-B87D750D3CDE}">
    <text>Subsidieerbaar indien gelegen in sleuf nieuwe riolering</text>
  </threadedComment>
  <threadedComment ref="Q119" dT="2023-10-22T21:31:39.07" personId="{2376C340-EE5C-4EFE-B211-3E9C7CB78BD1}" id="{47578B08-24D0-4DCA-A13E-2515E546F58A}">
    <text>Subsidieerbaar indien gelegen in sleuf nieuwe riolering</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2FCA8-4F28-4E2B-B017-B1658F5F52A7}">
  <dimension ref="A1:H36"/>
  <sheetViews>
    <sheetView zoomScale="85" zoomScaleNormal="85" workbookViewId="0">
      <selection activeCell="E25" sqref="E25"/>
    </sheetView>
  </sheetViews>
  <sheetFormatPr defaultColWidth="11.42578125" defaultRowHeight="12.75"/>
  <cols>
    <col min="1" max="1" width="8.7109375" style="354" customWidth="1"/>
    <col min="2" max="2" width="53.5703125" style="354" customWidth="1"/>
    <col min="3" max="3" width="27.85546875" style="354" customWidth="1"/>
    <col min="4" max="4" width="28" style="354" customWidth="1"/>
    <col min="5" max="6" width="16.85546875" style="354" bestFit="1" customWidth="1"/>
    <col min="7" max="7" width="19" style="354" bestFit="1" customWidth="1"/>
    <col min="8" max="8" width="14.140625" style="354" bestFit="1" customWidth="1"/>
    <col min="9" max="16384" width="11.42578125" style="354"/>
  </cols>
  <sheetData>
    <row r="1" spans="1:4" s="352" customFormat="1" ht="21" customHeight="1" thickTop="1" thickBot="1">
      <c r="A1" s="348"/>
      <c r="B1" s="349"/>
      <c r="C1" s="350" t="s">
        <v>839</v>
      </c>
      <c r="D1" s="351"/>
    </row>
    <row r="4" spans="1:4">
      <c r="A4" s="353"/>
    </row>
    <row r="5" spans="1:4">
      <c r="A5" s="353"/>
    </row>
    <row r="6" spans="1:4">
      <c r="A6" s="355"/>
      <c r="D6" s="356"/>
    </row>
    <row r="7" spans="1:4">
      <c r="D7" s="357"/>
    </row>
    <row r="8" spans="1:4" ht="88.5" customHeight="1">
      <c r="A8" s="372" t="s">
        <v>840</v>
      </c>
      <c r="B8" s="371"/>
      <c r="C8" s="377" t="str">
        <f>[1]Index!B4</f>
        <v xml:space="preserve"> </v>
      </c>
      <c r="D8" s="375"/>
    </row>
    <row r="9" spans="1:4" ht="25.5" customHeight="1">
      <c r="A9" s="372" t="s">
        <v>1</v>
      </c>
      <c r="B9" s="371"/>
      <c r="C9" s="377" t="s">
        <v>632</v>
      </c>
      <c r="D9" s="378"/>
    </row>
    <row r="10" spans="1:4" ht="25.5" customHeight="1">
      <c r="A10" s="370" t="s">
        <v>841</v>
      </c>
      <c r="B10" s="371"/>
      <c r="C10" s="374"/>
      <c r="D10" s="375"/>
    </row>
    <row r="11" spans="1:4" ht="25.5" customHeight="1">
      <c r="A11" s="370" t="s">
        <v>842</v>
      </c>
      <c r="B11" s="371"/>
      <c r="C11" s="373" t="s">
        <v>856</v>
      </c>
      <c r="D11" s="374"/>
    </row>
    <row r="12" spans="1:4" ht="25.5" customHeight="1">
      <c r="A12" s="370" t="s">
        <v>843</v>
      </c>
      <c r="B12" s="371"/>
      <c r="C12" s="374" t="s">
        <v>844</v>
      </c>
      <c r="D12" s="375"/>
    </row>
    <row r="13" spans="1:4" ht="25.5" customHeight="1">
      <c r="A13" s="376" t="s">
        <v>845</v>
      </c>
      <c r="B13" s="371"/>
      <c r="C13" s="374"/>
      <c r="D13" s="375"/>
    </row>
    <row r="16" spans="1:4" ht="13.5" thickBot="1">
      <c r="A16" s="352"/>
      <c r="B16" s="352"/>
      <c r="C16" s="352"/>
    </row>
    <row r="17" spans="1:8" ht="26.25" customHeight="1" thickBot="1">
      <c r="A17" s="370" t="s">
        <v>846</v>
      </c>
      <c r="B17" s="371"/>
      <c r="C17" s="360">
        <f>Raming[[#Totals],[Totaal voorzien]]</f>
        <v>1217300.993</v>
      </c>
      <c r="E17" s="361"/>
      <c r="H17" s="362"/>
    </row>
    <row r="18" spans="1:8" ht="26.25" customHeight="1">
      <c r="A18" s="352"/>
      <c r="B18" s="359"/>
      <c r="C18" s="361"/>
    </row>
    <row r="19" spans="1:8" ht="26.25" customHeight="1">
      <c r="A19" s="352" t="str">
        <f>[1]Raming!O1</f>
        <v>Rioleringswerken (100% BTW recupereerbaar)</v>
      </c>
      <c r="B19" s="359"/>
      <c r="C19" s="361">
        <f>Raming[[#Totals],[Subtotaal2]]</f>
        <v>57220.800000000017</v>
      </c>
    </row>
    <row r="20" spans="1:8" ht="26.25" customHeight="1">
      <c r="A20" s="352" t="str">
        <f>[1]Raming!Q1</f>
        <v>Wegeniswerken (niet BTW recupereerbaar)</v>
      </c>
      <c r="B20" s="359"/>
      <c r="C20" s="361">
        <f>Raming[[#Totals],[Subtotaal1]]</f>
        <v>1160080.19</v>
      </c>
    </row>
    <row r="21" spans="1:8" ht="26.25" customHeight="1">
      <c r="A21" s="352"/>
      <c r="B21" s="359"/>
      <c r="C21" s="361"/>
    </row>
    <row r="22" spans="1:8" ht="26.25" customHeight="1">
      <c r="A22" s="370" t="s">
        <v>847</v>
      </c>
      <c r="B22" s="371"/>
      <c r="C22" s="361">
        <f>ROUND(0.21*C17,2)</f>
        <v>255633.21</v>
      </c>
    </row>
    <row r="23" spans="1:8" ht="26.25" customHeight="1">
      <c r="A23" s="352" t="s">
        <v>848</v>
      </c>
      <c r="B23" s="359"/>
      <c r="C23" s="361">
        <f>C22</f>
        <v>255633.21</v>
      </c>
    </row>
    <row r="24" spans="1:8" ht="26.25" customHeight="1" thickBot="1">
      <c r="A24" s="352" t="s">
        <v>849</v>
      </c>
      <c r="B24" s="359"/>
      <c r="C24" s="361">
        <f>ROUND(0.21*(C19),2)</f>
        <v>12016.37</v>
      </c>
    </row>
    <row r="25" spans="1:8" ht="26.25" customHeight="1" thickBot="1">
      <c r="A25" s="372" t="s">
        <v>850</v>
      </c>
      <c r="B25" s="371"/>
      <c r="C25" s="360">
        <f>C22-C24</f>
        <v>243616.84</v>
      </c>
    </row>
    <row r="26" spans="1:8" ht="13.5" thickBot="1"/>
    <row r="27" spans="1:8" ht="13.5" thickBot="1">
      <c r="A27" s="355" t="s">
        <v>851</v>
      </c>
      <c r="C27" s="360">
        <f>C17+C25</f>
        <v>1460917.8330000001</v>
      </c>
    </row>
    <row r="33" spans="1:4">
      <c r="A33" s="358" t="s">
        <v>852</v>
      </c>
      <c r="B33" s="352"/>
      <c r="C33" s="352"/>
      <c r="D33" s="352"/>
    </row>
    <row r="34" spans="1:4">
      <c r="A34" s="352"/>
      <c r="B34" s="352"/>
      <c r="C34" s="352"/>
      <c r="D34" s="352"/>
    </row>
    <row r="35" spans="1:4" ht="25.5" customHeight="1">
      <c r="A35" s="370" t="s">
        <v>853</v>
      </c>
      <c r="B35" s="370"/>
      <c r="C35" s="352"/>
      <c r="D35" s="352" t="s">
        <v>853</v>
      </c>
    </row>
    <row r="36" spans="1:4">
      <c r="A36" s="352" t="s">
        <v>854</v>
      </c>
      <c r="C36" s="352"/>
      <c r="D36" s="352" t="s">
        <v>855</v>
      </c>
    </row>
  </sheetData>
  <sheetProtection formatCells="0" formatColumns="0" formatRows="0"/>
  <mergeCells count="16">
    <mergeCell ref="A8:B8"/>
    <mergeCell ref="C8:D8"/>
    <mergeCell ref="A9:B9"/>
    <mergeCell ref="C9:D9"/>
    <mergeCell ref="A10:B10"/>
    <mergeCell ref="C10:D10"/>
    <mergeCell ref="C11:D11"/>
    <mergeCell ref="A12:B12"/>
    <mergeCell ref="C12:D12"/>
    <mergeCell ref="A13:B13"/>
    <mergeCell ref="C13:D13"/>
    <mergeCell ref="A17:B17"/>
    <mergeCell ref="A22:B22"/>
    <mergeCell ref="A25:B25"/>
    <mergeCell ref="A35:B35"/>
    <mergeCell ref="A11:B11"/>
  </mergeCells>
  <pageMargins left="0.75" right="0.75" top="1" bottom="1" header="0.5" footer="0.5"/>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C09C3-3E03-40A9-AEDB-D4B72FDB8F59}">
  <sheetPr codeName="Blad18">
    <pageSetUpPr fitToPage="1"/>
  </sheetPr>
  <dimension ref="A1:DG377"/>
  <sheetViews>
    <sheetView showZeros="0" tabSelected="1" view="pageBreakPreview" topLeftCell="A94" zoomScaleNormal="100" zoomScaleSheetLayoutView="100" workbookViewId="0">
      <selection activeCell="F129" sqref="F129"/>
    </sheetView>
  </sheetViews>
  <sheetFormatPr defaultColWidth="9.140625" defaultRowHeight="11.25" outlineLevelCol="2"/>
  <cols>
    <col min="1" max="1" width="7.28515625" style="38" customWidth="1"/>
    <col min="2" max="2" width="0.7109375" style="195" customWidth="1"/>
    <col min="3" max="3" width="29" style="38" customWidth="1"/>
    <col min="4" max="4" width="12.28515625" style="106" customWidth="1"/>
    <col min="5" max="5" width="3.42578125" style="39" bestFit="1" customWidth="1"/>
    <col min="6" max="7" width="69.42578125" style="38" customWidth="1"/>
    <col min="8" max="8" width="9.140625" style="234" customWidth="1"/>
    <col min="9" max="10" width="9.140625" style="39" customWidth="1"/>
    <col min="11" max="11" width="12.7109375" style="39" customWidth="1"/>
    <col min="12" max="12" width="40.7109375" style="39" customWidth="1"/>
    <col min="13" max="13" width="60.7109375" style="39" customWidth="1"/>
    <col min="14" max="14" width="14.42578125" style="39" bestFit="1" customWidth="1"/>
    <col min="15" max="15" width="12.7109375" style="92" customWidth="1"/>
    <col min="16" max="16" width="12.7109375" style="107" customWidth="1"/>
    <col min="17" max="17" width="11.7109375" style="107" customWidth="1"/>
    <col min="18" max="25" width="11.7109375" style="104" customWidth="1" outlineLevel="2"/>
    <col min="26" max="39" width="11.7109375" style="101" customWidth="1" outlineLevel="2"/>
    <col min="40" max="40" width="11.7109375" style="108" customWidth="1" outlineLevel="2"/>
    <col min="41" max="41" width="11.7109375" style="90" customWidth="1"/>
    <col min="42" max="42" width="13.85546875" style="92" customWidth="1"/>
    <col min="43" max="44" width="9.140625" style="92" customWidth="1"/>
    <col min="45" max="45" width="9.140625" style="158" customWidth="1"/>
    <col min="46" max="46" width="12.7109375" style="158" bestFit="1" customWidth="1"/>
    <col min="47" max="47" width="12.7109375" style="103" bestFit="1" customWidth="1"/>
    <col min="48" max="49" width="12.7109375" style="103" customWidth="1"/>
    <col min="50" max="52" width="12.7109375" style="103" bestFit="1" customWidth="1"/>
    <col min="53" max="53" width="13.7109375" style="103" bestFit="1" customWidth="1"/>
    <col min="54" max="111" width="12.7109375" style="103" bestFit="1" customWidth="1"/>
    <col min="112" max="16384" width="9.140625" style="103"/>
  </cols>
  <sheetData>
    <row r="1" spans="1:111" s="64" customFormat="1">
      <c r="A1" s="65"/>
      <c r="B1" s="193"/>
      <c r="C1" s="66"/>
      <c r="E1" s="67"/>
      <c r="F1" s="4"/>
      <c r="G1" s="4"/>
      <c r="H1" s="240"/>
      <c r="I1" s="66"/>
      <c r="J1" s="66"/>
      <c r="K1" s="66"/>
      <c r="L1" s="66"/>
      <c r="M1" s="66"/>
      <c r="N1" s="66"/>
      <c r="O1" s="60"/>
      <c r="P1" s="61"/>
      <c r="Q1" s="61"/>
      <c r="R1" s="62"/>
      <c r="S1" s="62"/>
      <c r="T1" s="62"/>
      <c r="U1" s="62"/>
      <c r="V1" s="62"/>
      <c r="W1" s="62"/>
      <c r="X1" s="62"/>
      <c r="Y1" s="62"/>
      <c r="Z1" s="5"/>
      <c r="AA1" s="5"/>
      <c r="AB1" s="5"/>
      <c r="AC1" s="5"/>
      <c r="AD1" s="5"/>
      <c r="AE1" s="5"/>
      <c r="AF1" s="5"/>
      <c r="AG1" s="5"/>
      <c r="AH1" s="5"/>
      <c r="AI1" s="5"/>
      <c r="AJ1" s="5"/>
      <c r="AK1" s="5"/>
      <c r="AL1" s="5"/>
      <c r="AM1" s="5"/>
      <c r="AN1" s="2"/>
      <c r="AO1" s="63"/>
      <c r="AP1" s="220"/>
      <c r="AQ1" s="221"/>
      <c r="AR1" s="221"/>
      <c r="AS1" s="221"/>
      <c r="AT1" s="221"/>
      <c r="AU1" s="222"/>
      <c r="AV1" s="222"/>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3"/>
      <c r="BV1" s="223"/>
      <c r="BW1" s="223"/>
      <c r="BX1" s="223"/>
      <c r="BY1" s="221"/>
      <c r="BZ1" s="221"/>
      <c r="CA1" s="221"/>
      <c r="CB1" s="221"/>
      <c r="CC1" s="221"/>
      <c r="CD1" s="221"/>
      <c r="CE1" s="221"/>
      <c r="CF1" s="221"/>
      <c r="CG1" s="226"/>
      <c r="CH1" s="221"/>
      <c r="CI1" s="221"/>
      <c r="CJ1" s="221"/>
      <c r="CK1" s="221"/>
      <c r="CL1" s="223"/>
      <c r="CM1" s="221"/>
      <c r="CN1" s="221"/>
      <c r="CO1" s="221"/>
      <c r="CP1" s="221"/>
      <c r="CQ1" s="221"/>
      <c r="CR1" s="221"/>
      <c r="CS1" s="221"/>
      <c r="CT1" s="221"/>
      <c r="CU1" s="221"/>
      <c r="CV1" s="221"/>
      <c r="CW1" s="221"/>
      <c r="CX1" s="221"/>
      <c r="CY1" s="221"/>
      <c r="CZ1" s="221"/>
      <c r="DA1" s="221"/>
      <c r="DB1" s="221"/>
      <c r="DC1" s="221"/>
      <c r="DD1" s="221"/>
      <c r="DE1" s="221"/>
      <c r="DF1" s="221"/>
      <c r="DG1" s="221"/>
    </row>
    <row r="2" spans="1:111" s="64" customFormat="1" ht="14.25">
      <c r="A2" s="65"/>
      <c r="B2" s="193"/>
      <c r="C2" s="66"/>
      <c r="D2" s="379" t="s">
        <v>632</v>
      </c>
      <c r="E2" s="379"/>
      <c r="F2" s="379"/>
      <c r="G2" s="4"/>
      <c r="H2" s="240"/>
      <c r="I2" s="66"/>
      <c r="J2" s="66"/>
      <c r="K2" s="66"/>
      <c r="L2" s="66"/>
      <c r="M2" s="66"/>
      <c r="N2" s="66"/>
      <c r="O2" s="60"/>
      <c r="P2" s="61"/>
      <c r="Q2" s="61"/>
      <c r="R2" s="62"/>
      <c r="S2" s="62"/>
      <c r="T2" s="62"/>
      <c r="U2" s="62"/>
      <c r="V2" s="62"/>
      <c r="W2" s="62"/>
      <c r="X2" s="62"/>
      <c r="Y2" s="62"/>
      <c r="Z2" s="5"/>
      <c r="AA2" s="5"/>
      <c r="AB2" s="5"/>
      <c r="AC2" s="5"/>
      <c r="AD2" s="5"/>
      <c r="AE2" s="5"/>
      <c r="AF2" s="5"/>
      <c r="AG2" s="5"/>
      <c r="AH2" s="5"/>
      <c r="AI2" s="5"/>
      <c r="AJ2" s="5"/>
      <c r="AK2" s="5"/>
      <c r="AL2" s="5"/>
      <c r="AM2" s="5"/>
      <c r="AN2" s="2"/>
      <c r="AO2" s="63"/>
      <c r="AP2" s="220"/>
      <c r="AQ2" s="221"/>
      <c r="AR2" s="221"/>
      <c r="AS2" s="221"/>
      <c r="AT2" s="221"/>
      <c r="AU2" s="222"/>
      <c r="AV2" s="222"/>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3"/>
      <c r="BV2" s="223"/>
      <c r="BW2" s="223"/>
      <c r="BX2" s="223"/>
      <c r="BY2" s="221"/>
      <c r="BZ2" s="221"/>
      <c r="CA2" s="221"/>
      <c r="CB2" s="221"/>
      <c r="CC2" s="221"/>
      <c r="CD2" s="221"/>
      <c r="CE2" s="221"/>
      <c r="CF2" s="221"/>
      <c r="CG2" s="226"/>
      <c r="CH2" s="221"/>
      <c r="CI2" s="221"/>
      <c r="CJ2" s="221"/>
      <c r="CK2" s="221"/>
      <c r="CL2" s="223"/>
      <c r="CM2" s="221"/>
      <c r="CN2" s="221"/>
      <c r="CO2" s="221"/>
      <c r="CP2" s="221"/>
      <c r="CQ2" s="221"/>
      <c r="CR2" s="221"/>
      <c r="CS2" s="221"/>
      <c r="CT2" s="221"/>
      <c r="CU2" s="221"/>
      <c r="CV2" s="221"/>
      <c r="CW2" s="221"/>
      <c r="CX2" s="221"/>
      <c r="CY2" s="221"/>
      <c r="CZ2" s="221"/>
      <c r="DA2" s="221"/>
      <c r="DB2" s="221"/>
      <c r="DC2" s="221"/>
      <c r="DD2" s="221"/>
      <c r="DE2" s="221"/>
      <c r="DF2" s="221"/>
      <c r="DG2" s="221"/>
    </row>
    <row r="3" spans="1:111" s="64" customFormat="1" ht="14.25">
      <c r="A3" s="65"/>
      <c r="B3" s="193"/>
      <c r="C3" s="66"/>
      <c r="D3" s="379" t="s">
        <v>633</v>
      </c>
      <c r="E3" s="379"/>
      <c r="F3" s="379"/>
      <c r="G3" s="4"/>
      <c r="H3" s="240"/>
      <c r="I3" s="66"/>
      <c r="J3" s="66"/>
      <c r="K3" s="66"/>
      <c r="L3" s="66"/>
      <c r="M3" s="66"/>
      <c r="N3" s="66"/>
      <c r="O3" s="60"/>
      <c r="P3" s="61"/>
      <c r="Q3" s="61"/>
      <c r="R3" s="62"/>
      <c r="S3" s="62"/>
      <c r="T3" s="62"/>
      <c r="U3" s="62"/>
      <c r="V3" s="62"/>
      <c r="W3" s="62"/>
      <c r="X3" s="62"/>
      <c r="Y3" s="62"/>
      <c r="Z3" s="5"/>
      <c r="AA3" s="5"/>
      <c r="AB3" s="5"/>
      <c r="AC3" s="5"/>
      <c r="AD3" s="5"/>
      <c r="AE3" s="5"/>
      <c r="AF3" s="5"/>
      <c r="AG3" s="5"/>
      <c r="AH3" s="5"/>
      <c r="AI3" s="5"/>
      <c r="AJ3" s="5"/>
      <c r="AK3" s="5"/>
      <c r="AL3" s="5"/>
      <c r="AM3" s="5"/>
      <c r="AN3" s="2"/>
      <c r="AO3" s="63"/>
      <c r="AP3" s="220"/>
      <c r="AQ3" s="221"/>
      <c r="AR3" s="221"/>
      <c r="AS3" s="221"/>
      <c r="AT3" s="221"/>
      <c r="AU3" s="222"/>
      <c r="AV3" s="222"/>
      <c r="AW3" s="221"/>
      <c r="AX3" s="221"/>
      <c r="AY3" s="221"/>
      <c r="AZ3" s="221"/>
      <c r="BA3" s="221"/>
      <c r="BB3" s="221"/>
      <c r="BC3" s="221"/>
      <c r="BD3" s="221"/>
      <c r="BE3" s="221"/>
      <c r="BF3" s="221"/>
      <c r="BG3" s="221"/>
      <c r="BH3" s="221"/>
      <c r="BI3" s="221"/>
      <c r="BJ3" s="221"/>
      <c r="BK3" s="221"/>
      <c r="BL3" s="221"/>
      <c r="BM3" s="221"/>
      <c r="BN3" s="221"/>
      <c r="BO3" s="221"/>
      <c r="BP3" s="221"/>
      <c r="BQ3" s="221"/>
      <c r="BR3" s="221"/>
      <c r="BS3" s="221"/>
      <c r="BT3" s="221"/>
      <c r="BU3" s="223"/>
      <c r="BV3" s="223"/>
      <c r="BW3" s="223"/>
      <c r="BX3" s="223"/>
      <c r="BY3" s="221"/>
      <c r="BZ3" s="221"/>
      <c r="CA3" s="221"/>
      <c r="CB3" s="221"/>
      <c r="CC3" s="221"/>
      <c r="CD3" s="221"/>
      <c r="CE3" s="221"/>
      <c r="CF3" s="221"/>
      <c r="CG3" s="226"/>
      <c r="CH3" s="221"/>
      <c r="CI3" s="221"/>
      <c r="CJ3" s="221"/>
      <c r="CK3" s="221"/>
      <c r="CL3" s="223"/>
      <c r="CM3" s="221"/>
      <c r="CN3" s="221"/>
      <c r="CO3" s="221"/>
      <c r="CP3" s="221"/>
      <c r="CQ3" s="221"/>
      <c r="CR3" s="221"/>
      <c r="CS3" s="221"/>
      <c r="CT3" s="221"/>
      <c r="CU3" s="221"/>
      <c r="CV3" s="221"/>
      <c r="CW3" s="221"/>
      <c r="CX3" s="221"/>
      <c r="CY3" s="221"/>
      <c r="CZ3" s="221"/>
      <c r="DA3" s="221"/>
      <c r="DB3" s="221"/>
      <c r="DC3" s="221"/>
      <c r="DD3" s="221"/>
      <c r="DE3" s="221"/>
      <c r="DF3" s="221"/>
      <c r="DG3" s="221"/>
    </row>
    <row r="4" spans="1:111" s="64" customFormat="1" ht="14.25">
      <c r="A4" s="65"/>
      <c r="B4" s="193"/>
      <c r="C4" s="66"/>
      <c r="D4" s="345"/>
      <c r="E4" s="346"/>
      <c r="F4" s="347"/>
      <c r="G4" s="4"/>
      <c r="H4" s="240"/>
      <c r="I4" s="66"/>
      <c r="J4" s="66"/>
      <c r="K4" s="66"/>
      <c r="L4" s="66"/>
      <c r="M4" s="66"/>
      <c r="N4" s="66"/>
      <c r="O4" s="60"/>
      <c r="P4" s="61"/>
      <c r="Q4" s="61"/>
      <c r="R4" s="62"/>
      <c r="S4" s="62"/>
      <c r="T4" s="62"/>
      <c r="U4" s="62"/>
      <c r="V4" s="62"/>
      <c r="W4" s="62"/>
      <c r="X4" s="62"/>
      <c r="Y4" s="62"/>
      <c r="Z4" s="5"/>
      <c r="AA4" s="5"/>
      <c r="AB4" s="5"/>
      <c r="AC4" s="5"/>
      <c r="AD4" s="5"/>
      <c r="AE4" s="5"/>
      <c r="AF4" s="5"/>
      <c r="AG4" s="5"/>
      <c r="AH4" s="5"/>
      <c r="AI4" s="5"/>
      <c r="AJ4" s="5"/>
      <c r="AK4" s="5"/>
      <c r="AL4" s="5"/>
      <c r="AM4" s="5"/>
      <c r="AN4" s="2"/>
      <c r="AO4" s="63"/>
      <c r="AP4" s="220"/>
      <c r="AQ4" s="221"/>
      <c r="AR4" s="221"/>
      <c r="AS4" s="221"/>
      <c r="AT4" s="221"/>
      <c r="AU4" s="222"/>
      <c r="AV4" s="222"/>
      <c r="AW4" s="221"/>
      <c r="AX4" s="221"/>
      <c r="AY4" s="221"/>
      <c r="AZ4" s="221"/>
      <c r="BA4" s="221"/>
      <c r="BB4" s="221"/>
      <c r="BC4" s="221"/>
      <c r="BD4" s="221"/>
      <c r="BE4" s="221"/>
      <c r="BF4" s="221"/>
      <c r="BG4" s="221"/>
      <c r="BH4" s="221"/>
      <c r="BI4" s="221"/>
      <c r="BJ4" s="221"/>
      <c r="BK4" s="221"/>
      <c r="BL4" s="221"/>
      <c r="BM4" s="221"/>
      <c r="BN4" s="221"/>
      <c r="BO4" s="221"/>
      <c r="BP4" s="221"/>
      <c r="BQ4" s="221"/>
      <c r="BR4" s="221"/>
      <c r="BS4" s="221"/>
      <c r="BT4" s="221"/>
      <c r="BU4" s="223"/>
      <c r="BV4" s="223"/>
      <c r="BW4" s="223"/>
      <c r="BX4" s="223"/>
      <c r="BY4" s="221"/>
      <c r="BZ4" s="221"/>
      <c r="CA4" s="221"/>
      <c r="CB4" s="221"/>
      <c r="CC4" s="221"/>
      <c r="CD4" s="221"/>
      <c r="CE4" s="221"/>
      <c r="CF4" s="221"/>
      <c r="CG4" s="226"/>
      <c r="CH4" s="221"/>
      <c r="CI4" s="221"/>
      <c r="CJ4" s="221"/>
      <c r="CK4" s="221"/>
      <c r="CL4" s="223"/>
      <c r="CM4" s="221"/>
      <c r="CN4" s="221"/>
      <c r="CO4" s="221"/>
      <c r="CP4" s="221"/>
      <c r="CQ4" s="221"/>
      <c r="CR4" s="221"/>
      <c r="CS4" s="221"/>
      <c r="CT4" s="221"/>
      <c r="CU4" s="221"/>
      <c r="CV4" s="221"/>
      <c r="CW4" s="221"/>
      <c r="CX4" s="221"/>
      <c r="CY4" s="221"/>
      <c r="CZ4" s="221"/>
      <c r="DA4" s="221"/>
      <c r="DB4" s="221"/>
      <c r="DC4" s="221"/>
      <c r="DD4" s="221"/>
      <c r="DE4" s="221"/>
      <c r="DF4" s="221"/>
      <c r="DG4" s="221"/>
    </row>
    <row r="5" spans="1:111" s="64" customFormat="1" ht="14.25">
      <c r="A5" s="65"/>
      <c r="B5" s="193"/>
      <c r="C5" s="66"/>
      <c r="D5" s="379" t="s">
        <v>836</v>
      </c>
      <c r="E5" s="379"/>
      <c r="F5" s="379"/>
      <c r="G5" s="4"/>
      <c r="H5" s="240"/>
      <c r="I5" s="66"/>
      <c r="J5" s="66"/>
      <c r="K5" s="66"/>
      <c r="L5" s="66"/>
      <c r="M5" s="66"/>
      <c r="N5" s="66"/>
      <c r="O5" s="60"/>
      <c r="P5" s="61"/>
      <c r="Q5" s="61"/>
      <c r="R5" s="62"/>
      <c r="S5" s="62"/>
      <c r="T5" s="62"/>
      <c r="U5" s="62"/>
      <c r="V5" s="62"/>
      <c r="W5" s="62"/>
      <c r="X5" s="62"/>
      <c r="Y5" s="62"/>
      <c r="Z5" s="5"/>
      <c r="AA5" s="5"/>
      <c r="AB5" s="5"/>
      <c r="AC5" s="5"/>
      <c r="AD5" s="5"/>
      <c r="AE5" s="5"/>
      <c r="AF5" s="5"/>
      <c r="AG5" s="5"/>
      <c r="AH5" s="5"/>
      <c r="AI5" s="5"/>
      <c r="AJ5" s="5"/>
      <c r="AK5" s="5"/>
      <c r="AL5" s="5"/>
      <c r="AM5" s="5"/>
      <c r="AN5" s="2"/>
      <c r="AO5" s="63"/>
      <c r="AP5" s="220"/>
      <c r="AQ5" s="221"/>
      <c r="AR5" s="221"/>
      <c r="AS5" s="221"/>
      <c r="AT5" s="221"/>
      <c r="AU5" s="222"/>
      <c r="AV5" s="222"/>
      <c r="AW5" s="221"/>
      <c r="AX5" s="221"/>
      <c r="AY5" s="221"/>
      <c r="AZ5" s="221"/>
      <c r="BA5" s="221"/>
      <c r="BB5" s="221"/>
      <c r="BC5" s="221"/>
      <c r="BD5" s="221"/>
      <c r="BE5" s="221"/>
      <c r="BF5" s="221"/>
      <c r="BG5" s="221"/>
      <c r="BH5" s="221"/>
      <c r="BI5" s="221"/>
      <c r="BJ5" s="221"/>
      <c r="BK5" s="221"/>
      <c r="BL5" s="221"/>
      <c r="BM5" s="221"/>
      <c r="BN5" s="221"/>
      <c r="BO5" s="221"/>
      <c r="BP5" s="221"/>
      <c r="BQ5" s="221"/>
      <c r="BR5" s="221"/>
      <c r="BS5" s="221"/>
      <c r="BT5" s="221"/>
      <c r="BU5" s="223"/>
      <c r="BV5" s="223"/>
      <c r="BW5" s="223"/>
      <c r="BX5" s="223"/>
      <c r="BY5" s="221"/>
      <c r="BZ5" s="221"/>
      <c r="CA5" s="221"/>
      <c r="CB5" s="221"/>
      <c r="CC5" s="221"/>
      <c r="CD5" s="221"/>
      <c r="CE5" s="221"/>
      <c r="CF5" s="221"/>
      <c r="CG5" s="226"/>
      <c r="CH5" s="221"/>
      <c r="CI5" s="221"/>
      <c r="CJ5" s="221"/>
      <c r="CK5" s="221"/>
      <c r="CL5" s="223"/>
      <c r="CM5" s="221"/>
      <c r="CN5" s="221"/>
      <c r="CO5" s="221"/>
      <c r="CP5" s="221"/>
      <c r="CQ5" s="221"/>
      <c r="CR5" s="221"/>
      <c r="CS5" s="221"/>
      <c r="CT5" s="221"/>
      <c r="CU5" s="221"/>
      <c r="CV5" s="221"/>
      <c r="CW5" s="221"/>
      <c r="CX5" s="221"/>
      <c r="CY5" s="221"/>
      <c r="CZ5" s="221"/>
      <c r="DA5" s="221"/>
      <c r="DB5" s="221"/>
      <c r="DC5" s="221"/>
      <c r="DD5" s="221"/>
      <c r="DE5" s="221"/>
      <c r="DF5" s="221"/>
      <c r="DG5" s="221"/>
    </row>
    <row r="6" spans="1:111" s="64" customFormat="1">
      <c r="A6" s="65"/>
      <c r="B6" s="193"/>
      <c r="C6" s="66"/>
      <c r="E6" s="67"/>
      <c r="F6" s="4"/>
      <c r="G6" s="4"/>
      <c r="H6" s="240"/>
      <c r="I6" s="66"/>
      <c r="J6" s="66"/>
      <c r="K6" s="66"/>
      <c r="L6" s="66"/>
      <c r="M6" s="66"/>
      <c r="N6" s="66"/>
      <c r="O6" s="60"/>
      <c r="P6" s="61"/>
      <c r="Q6" s="61"/>
      <c r="R6" s="62"/>
      <c r="S6" s="62"/>
      <c r="T6" s="62"/>
      <c r="U6" s="62"/>
      <c r="V6" s="62"/>
      <c r="W6" s="62"/>
      <c r="X6" s="62"/>
      <c r="Y6" s="62"/>
      <c r="Z6" s="5"/>
      <c r="AA6" s="5"/>
      <c r="AB6" s="5"/>
      <c r="AC6" s="5"/>
      <c r="AD6" s="5"/>
      <c r="AE6" s="5"/>
      <c r="AF6" s="5"/>
      <c r="AG6" s="5"/>
      <c r="AH6" s="5"/>
      <c r="AI6" s="5"/>
      <c r="AJ6" s="5"/>
      <c r="AK6" s="5"/>
      <c r="AL6" s="5"/>
      <c r="AM6" s="5"/>
      <c r="AN6" s="2"/>
      <c r="AO6" s="63"/>
      <c r="AP6" s="220" t="s">
        <v>573</v>
      </c>
      <c r="AQ6" s="221"/>
      <c r="AR6" s="221"/>
      <c r="AS6" s="221"/>
      <c r="AT6" s="221">
        <v>45324</v>
      </c>
      <c r="AU6" s="222">
        <v>43894</v>
      </c>
      <c r="AV6" s="222">
        <v>44131</v>
      </c>
      <c r="AW6" s="221">
        <v>45043</v>
      </c>
      <c r="AX6" s="221">
        <v>45184</v>
      </c>
      <c r="AY6" s="221">
        <v>45184</v>
      </c>
      <c r="AZ6" s="221"/>
      <c r="BA6" s="221"/>
      <c r="BB6" s="221"/>
      <c r="BC6" s="221">
        <v>44729</v>
      </c>
      <c r="BD6" s="221">
        <v>44659</v>
      </c>
      <c r="BE6" s="221">
        <v>44658</v>
      </c>
      <c r="BF6" s="221">
        <v>44547</v>
      </c>
      <c r="BG6" s="221">
        <v>44537</v>
      </c>
      <c r="BH6" s="221">
        <v>44484</v>
      </c>
      <c r="BI6" s="221">
        <v>44475</v>
      </c>
      <c r="BJ6" s="221">
        <v>44470</v>
      </c>
      <c r="BK6" s="221">
        <v>44463</v>
      </c>
      <c r="BL6" s="221">
        <v>44435</v>
      </c>
      <c r="BM6" s="221">
        <v>44434</v>
      </c>
      <c r="BN6" s="221">
        <v>44379</v>
      </c>
      <c r="BO6" s="221">
        <v>44377</v>
      </c>
      <c r="BP6" s="221">
        <v>44355</v>
      </c>
      <c r="BQ6" s="221">
        <v>44321</v>
      </c>
      <c r="BR6" s="221">
        <v>44309</v>
      </c>
      <c r="BS6" s="221">
        <v>44265</v>
      </c>
      <c r="BT6" s="221">
        <v>44182</v>
      </c>
      <c r="BU6" s="223">
        <v>44155</v>
      </c>
      <c r="BV6" s="223">
        <v>44134</v>
      </c>
      <c r="BW6" s="223">
        <v>44054</v>
      </c>
      <c r="BX6" s="223">
        <v>44015</v>
      </c>
      <c r="BY6" s="221">
        <v>43948</v>
      </c>
      <c r="BZ6" s="221">
        <v>43927</v>
      </c>
      <c r="CA6" s="221">
        <v>43875</v>
      </c>
      <c r="CB6" s="221">
        <v>43872</v>
      </c>
      <c r="CC6" s="221">
        <v>43864</v>
      </c>
      <c r="CD6" s="221">
        <v>43791</v>
      </c>
      <c r="CE6" s="221">
        <v>43567</v>
      </c>
      <c r="CF6" s="221">
        <v>43455</v>
      </c>
      <c r="CG6" s="226">
        <v>43452</v>
      </c>
      <c r="CH6" s="221">
        <v>43427</v>
      </c>
      <c r="CI6" s="221">
        <v>43224</v>
      </c>
      <c r="CJ6" s="221">
        <v>43217</v>
      </c>
      <c r="CK6" s="221">
        <v>43209</v>
      </c>
      <c r="CL6" s="223">
        <v>43153</v>
      </c>
      <c r="CM6" s="221">
        <v>42964</v>
      </c>
      <c r="CN6" s="221">
        <v>42921</v>
      </c>
      <c r="CO6" s="221">
        <v>42916</v>
      </c>
      <c r="CP6" s="221">
        <v>42906</v>
      </c>
      <c r="CQ6" s="221">
        <v>42900</v>
      </c>
      <c r="CR6" s="221">
        <v>42872</v>
      </c>
      <c r="CS6" s="221">
        <v>42846</v>
      </c>
      <c r="CT6" s="221">
        <v>42846</v>
      </c>
      <c r="CU6" s="221">
        <v>42817</v>
      </c>
      <c r="CV6" s="221">
        <v>42860</v>
      </c>
      <c r="CW6" s="221">
        <v>42699</v>
      </c>
      <c r="CX6" s="221">
        <v>42692</v>
      </c>
      <c r="CY6" s="221">
        <v>42559</v>
      </c>
      <c r="CZ6" s="221">
        <v>42550</v>
      </c>
      <c r="DA6" s="221">
        <v>42613</v>
      </c>
      <c r="DB6" s="221">
        <v>42436</v>
      </c>
      <c r="DC6" s="221">
        <v>42335</v>
      </c>
      <c r="DD6" s="221">
        <v>42194</v>
      </c>
      <c r="DE6" s="221">
        <v>41873</v>
      </c>
      <c r="DF6" s="221">
        <v>41821</v>
      </c>
      <c r="DG6" s="221">
        <v>41823</v>
      </c>
    </row>
    <row r="7" spans="1:111" s="69" customFormat="1" ht="22.5">
      <c r="A7" s="35"/>
      <c r="B7" s="194"/>
      <c r="C7" s="35"/>
      <c r="D7" s="68"/>
      <c r="E7" s="68"/>
      <c r="F7" s="24"/>
      <c r="G7" s="24"/>
      <c r="H7" s="235"/>
      <c r="I7" s="25"/>
      <c r="J7" s="25"/>
      <c r="K7" s="25"/>
      <c r="L7" s="25"/>
      <c r="M7" s="25"/>
      <c r="N7" s="25"/>
      <c r="O7" s="382" t="s">
        <v>7</v>
      </c>
      <c r="P7" s="382"/>
      <c r="Q7" s="25"/>
      <c r="R7" s="26" t="e">
        <f>#REF!</f>
        <v>#REF!</v>
      </c>
      <c r="S7" s="27" t="e">
        <f>#REF!</f>
        <v>#REF!</v>
      </c>
      <c r="T7" s="28" t="e">
        <f>#REF!</f>
        <v>#REF!</v>
      </c>
      <c r="U7" s="29" t="e">
        <f>#REF!</f>
        <v>#REF!</v>
      </c>
      <c r="V7" s="30" t="e">
        <f>#REF!</f>
        <v>#REF!</v>
      </c>
      <c r="W7" s="31" t="e">
        <f>#REF!</f>
        <v>#REF!</v>
      </c>
      <c r="X7" s="32" t="e">
        <f>#REF!</f>
        <v>#REF!</v>
      </c>
      <c r="Y7" s="33" t="s">
        <v>43</v>
      </c>
      <c r="Z7" s="383" t="e">
        <f>R7</f>
        <v>#REF!</v>
      </c>
      <c r="AA7" s="383"/>
      <c r="AB7" s="384" t="e">
        <f>S7</f>
        <v>#REF!</v>
      </c>
      <c r="AC7" s="384"/>
      <c r="AD7" s="385" t="e">
        <f>T7</f>
        <v>#REF!</v>
      </c>
      <c r="AE7" s="385"/>
      <c r="AF7" s="386" t="e">
        <f>U7</f>
        <v>#REF!</v>
      </c>
      <c r="AG7" s="386"/>
      <c r="AH7" s="387" t="e">
        <f>V7</f>
        <v>#REF!</v>
      </c>
      <c r="AI7" s="387"/>
      <c r="AJ7" s="380" t="e">
        <f>W7</f>
        <v>#REF!</v>
      </c>
      <c r="AK7" s="380"/>
      <c r="AL7" s="381" t="e">
        <f>X7</f>
        <v>#REF!</v>
      </c>
      <c r="AM7" s="381"/>
      <c r="AN7" s="33" t="s">
        <v>43</v>
      </c>
      <c r="AO7" s="34"/>
      <c r="AP7" s="228" t="s">
        <v>572</v>
      </c>
      <c r="AQ7" s="219"/>
      <c r="AR7" s="219"/>
      <c r="AS7" s="219"/>
      <c r="AT7" s="229" t="s">
        <v>625</v>
      </c>
      <c r="AU7" s="219">
        <v>3068157.56</v>
      </c>
      <c r="AV7" s="219"/>
      <c r="AW7" s="219"/>
      <c r="AX7" s="219">
        <v>3806141.97</v>
      </c>
      <c r="AY7" s="224">
        <v>313134.15999999997</v>
      </c>
      <c r="AZ7" s="224"/>
      <c r="BA7" s="225"/>
      <c r="BB7" s="225"/>
      <c r="BC7" s="225"/>
      <c r="BD7" s="230">
        <v>650500</v>
      </c>
      <c r="BE7" s="224">
        <v>867603.3</v>
      </c>
      <c r="BF7" s="224">
        <v>1749005.74</v>
      </c>
      <c r="BG7" s="224">
        <v>1682350.43</v>
      </c>
      <c r="BH7" s="224">
        <v>429073.58</v>
      </c>
      <c r="BI7" s="224">
        <v>296376.55</v>
      </c>
      <c r="BJ7" s="224">
        <v>149730.66</v>
      </c>
      <c r="BK7" s="224">
        <v>429593.74</v>
      </c>
      <c r="BL7" s="224">
        <v>766263.07</v>
      </c>
      <c r="BM7" s="224">
        <v>3811106.8854</v>
      </c>
      <c r="BN7" s="224">
        <v>4905411.08</v>
      </c>
      <c r="BO7" s="224">
        <v>804211.08000000007</v>
      </c>
      <c r="BP7" s="224">
        <v>1133744.51</v>
      </c>
      <c r="BQ7" s="224">
        <v>1650833.6</v>
      </c>
      <c r="BR7" s="224">
        <v>368000</v>
      </c>
      <c r="BS7" s="224">
        <v>660331.19999999995</v>
      </c>
      <c r="BT7" s="224">
        <v>377206.43999999989</v>
      </c>
      <c r="BU7" s="224">
        <v>531328.84</v>
      </c>
      <c r="BV7" s="224">
        <v>351412.75</v>
      </c>
      <c r="BW7" s="224">
        <v>1449505.65</v>
      </c>
      <c r="BX7" s="224">
        <v>359800.15</v>
      </c>
      <c r="BY7" s="224">
        <v>154921.60999999999</v>
      </c>
      <c r="BZ7" s="224">
        <v>1078000.8500000001</v>
      </c>
      <c r="CA7" s="224">
        <v>1865420.1700000004</v>
      </c>
      <c r="CB7" s="224">
        <v>2136814.11</v>
      </c>
      <c r="CC7" s="224">
        <v>213991.78</v>
      </c>
      <c r="CD7" s="224">
        <v>513878.41000000009</v>
      </c>
      <c r="CE7" s="224">
        <v>1871469.27</v>
      </c>
      <c r="CF7" s="224">
        <v>782539.70099999977</v>
      </c>
      <c r="CG7" s="224">
        <v>320148</v>
      </c>
      <c r="CH7" s="224">
        <v>1073611.9540000001</v>
      </c>
      <c r="CI7" s="224">
        <v>375350.04300000006</v>
      </c>
      <c r="CJ7" s="224">
        <v>240430.4</v>
      </c>
      <c r="CK7" s="224">
        <v>704389.4</v>
      </c>
      <c r="CL7" s="224">
        <v>255895.2</v>
      </c>
      <c r="CM7" s="224">
        <v>297210.59399999998</v>
      </c>
      <c r="CN7" s="224">
        <v>2725703.3199999994</v>
      </c>
      <c r="CO7" s="224">
        <v>798790.9800000001</v>
      </c>
      <c r="CP7" s="224">
        <v>1644660.5600000003</v>
      </c>
      <c r="CQ7" s="224">
        <v>2792620.15</v>
      </c>
      <c r="CR7" s="224">
        <v>1182825.26</v>
      </c>
      <c r="CS7" s="224">
        <v>423533.42800000001</v>
      </c>
      <c r="CT7" s="224">
        <v>2451128.9869999993</v>
      </c>
      <c r="CU7" s="224">
        <v>253440.45</v>
      </c>
      <c r="CV7" s="224">
        <v>391200</v>
      </c>
      <c r="CW7" s="224">
        <v>2433204.8750000009</v>
      </c>
      <c r="CX7" s="224">
        <v>1804900.2790000003</v>
      </c>
      <c r="CY7" s="224">
        <v>921602.66749999986</v>
      </c>
      <c r="CZ7" s="224">
        <v>994995.57000000007</v>
      </c>
      <c r="DA7" s="224">
        <v>113372.5</v>
      </c>
      <c r="DB7" s="224">
        <v>1619595.2600000002</v>
      </c>
      <c r="DC7" s="224">
        <v>689504.42</v>
      </c>
      <c r="DD7" s="224">
        <v>119137.42</v>
      </c>
      <c r="DE7" s="224">
        <v>154754.76500000001</v>
      </c>
      <c r="DF7" s="224">
        <v>304014.18</v>
      </c>
      <c r="DG7" s="224">
        <v>150372.5</v>
      </c>
    </row>
    <row r="8" spans="1:111" s="69" customFormat="1" ht="45">
      <c r="A8" s="35" t="s">
        <v>0</v>
      </c>
      <c r="B8" s="198" t="s">
        <v>624</v>
      </c>
      <c r="C8" s="35" t="s">
        <v>47</v>
      </c>
      <c r="D8" s="68" t="s">
        <v>1</v>
      </c>
      <c r="E8" s="68" t="s">
        <v>30</v>
      </c>
      <c r="F8" s="35" t="s">
        <v>2</v>
      </c>
      <c r="G8" s="35" t="s">
        <v>48</v>
      </c>
      <c r="H8" s="25" t="s">
        <v>35</v>
      </c>
      <c r="I8" s="25" t="s">
        <v>3</v>
      </c>
      <c r="J8" s="25" t="s">
        <v>4</v>
      </c>
      <c r="K8" s="25" t="s">
        <v>5</v>
      </c>
      <c r="L8" s="25" t="s">
        <v>49</v>
      </c>
      <c r="M8" s="25" t="s">
        <v>50</v>
      </c>
      <c r="N8" s="25" t="s">
        <v>51</v>
      </c>
      <c r="O8" s="344" t="s">
        <v>14</v>
      </c>
      <c r="P8" s="36" t="s">
        <v>25</v>
      </c>
      <c r="Q8" s="36" t="s">
        <v>52</v>
      </c>
      <c r="R8" s="6" t="s">
        <v>65</v>
      </c>
      <c r="S8" s="7" t="s">
        <v>36</v>
      </c>
      <c r="T8" s="8" t="s">
        <v>37</v>
      </c>
      <c r="U8" s="9" t="s">
        <v>38</v>
      </c>
      <c r="V8" s="10" t="s">
        <v>39</v>
      </c>
      <c r="W8" s="11" t="s">
        <v>40</v>
      </c>
      <c r="X8" s="12" t="s">
        <v>41</v>
      </c>
      <c r="Y8" s="13" t="s">
        <v>42</v>
      </c>
      <c r="Z8" s="14" t="s">
        <v>18</v>
      </c>
      <c r="AA8" s="14" t="s">
        <v>24</v>
      </c>
      <c r="AB8" s="15" t="s">
        <v>8</v>
      </c>
      <c r="AC8" s="15" t="s">
        <v>23</v>
      </c>
      <c r="AD8" s="16" t="s">
        <v>17</v>
      </c>
      <c r="AE8" s="16" t="s">
        <v>9</v>
      </c>
      <c r="AF8" s="17" t="s">
        <v>10</v>
      </c>
      <c r="AG8" s="17" t="s">
        <v>22</v>
      </c>
      <c r="AH8" s="18" t="s">
        <v>19</v>
      </c>
      <c r="AI8" s="18" t="s">
        <v>11</v>
      </c>
      <c r="AJ8" s="19" t="s">
        <v>12</v>
      </c>
      <c r="AK8" s="19" t="s">
        <v>21</v>
      </c>
      <c r="AL8" s="20" t="s">
        <v>20</v>
      </c>
      <c r="AM8" s="21" t="s">
        <v>13</v>
      </c>
      <c r="AN8" s="33" t="s">
        <v>44</v>
      </c>
      <c r="AO8" s="70" t="s">
        <v>45</v>
      </c>
      <c r="AP8" s="212" t="s">
        <v>568</v>
      </c>
      <c r="AQ8" s="213" t="s">
        <v>569</v>
      </c>
      <c r="AR8" s="213" t="s">
        <v>570</v>
      </c>
      <c r="AS8" s="214" t="s">
        <v>571</v>
      </c>
      <c r="AT8" s="227" t="s">
        <v>623</v>
      </c>
      <c r="AU8" s="216" t="s">
        <v>503</v>
      </c>
      <c r="AV8" s="215" t="s">
        <v>504</v>
      </c>
      <c r="AW8" s="215" t="s">
        <v>505</v>
      </c>
      <c r="AX8" s="216" t="s">
        <v>506</v>
      </c>
      <c r="AY8" s="216" t="s">
        <v>507</v>
      </c>
      <c r="AZ8" s="216" t="s">
        <v>508</v>
      </c>
      <c r="BA8" s="216" t="s">
        <v>509</v>
      </c>
      <c r="BB8" s="216" t="s">
        <v>510</v>
      </c>
      <c r="BC8" s="216" t="s">
        <v>511</v>
      </c>
      <c r="BD8" s="216" t="s">
        <v>512</v>
      </c>
      <c r="BE8" s="216" t="s">
        <v>513</v>
      </c>
      <c r="BF8" s="216" t="s">
        <v>514</v>
      </c>
      <c r="BG8" s="216" t="s">
        <v>515</v>
      </c>
      <c r="BH8" s="216" t="s">
        <v>516</v>
      </c>
      <c r="BI8" s="216" t="s">
        <v>517</v>
      </c>
      <c r="BJ8" s="216" t="s">
        <v>518</v>
      </c>
      <c r="BK8" s="216" t="s">
        <v>519</v>
      </c>
      <c r="BL8" s="216" t="s">
        <v>520</v>
      </c>
      <c r="BM8" s="216" t="s">
        <v>521</v>
      </c>
      <c r="BN8" s="216" t="s">
        <v>522</v>
      </c>
      <c r="BO8" s="216" t="s">
        <v>523</v>
      </c>
      <c r="BP8" s="216" t="s">
        <v>524</v>
      </c>
      <c r="BQ8" s="216" t="s">
        <v>525</v>
      </c>
      <c r="BR8" s="216" t="s">
        <v>526</v>
      </c>
      <c r="BS8" s="216" t="s">
        <v>527</v>
      </c>
      <c r="BT8" s="216" t="s">
        <v>528</v>
      </c>
      <c r="BU8" s="217" t="s">
        <v>529</v>
      </c>
      <c r="BV8" s="217" t="s">
        <v>530</v>
      </c>
      <c r="BW8" s="217" t="s">
        <v>531</v>
      </c>
      <c r="BX8" s="217" t="s">
        <v>532</v>
      </c>
      <c r="BY8" s="217" t="s">
        <v>533</v>
      </c>
      <c r="BZ8" s="217" t="s">
        <v>534</v>
      </c>
      <c r="CA8" s="217" t="s">
        <v>535</v>
      </c>
      <c r="CB8" s="217" t="s">
        <v>536</v>
      </c>
      <c r="CC8" s="217" t="s">
        <v>537</v>
      </c>
      <c r="CD8" s="217" t="s">
        <v>538</v>
      </c>
      <c r="CE8" s="217" t="s">
        <v>539</v>
      </c>
      <c r="CF8" s="217" t="s">
        <v>540</v>
      </c>
      <c r="CG8" s="217" t="s">
        <v>541</v>
      </c>
      <c r="CH8" s="217" t="s">
        <v>542</v>
      </c>
      <c r="CI8" s="217" t="s">
        <v>543</v>
      </c>
      <c r="CJ8" s="217" t="s">
        <v>544</v>
      </c>
      <c r="CK8" s="217" t="s">
        <v>545</v>
      </c>
      <c r="CL8" s="217" t="s">
        <v>546</v>
      </c>
      <c r="CM8" s="217" t="s">
        <v>547</v>
      </c>
      <c r="CN8" s="217" t="s">
        <v>548</v>
      </c>
      <c r="CO8" s="217" t="s">
        <v>549</v>
      </c>
      <c r="CP8" s="217" t="s">
        <v>550</v>
      </c>
      <c r="CQ8" s="217" t="s">
        <v>551</v>
      </c>
      <c r="CR8" s="217" t="s">
        <v>552</v>
      </c>
      <c r="CS8" s="217" t="s">
        <v>553</v>
      </c>
      <c r="CT8" s="217" t="s">
        <v>554</v>
      </c>
      <c r="CU8" s="217" t="s">
        <v>555</v>
      </c>
      <c r="CV8" s="217" t="s">
        <v>556</v>
      </c>
      <c r="CW8" s="217" t="s">
        <v>557</v>
      </c>
      <c r="CX8" s="217" t="s">
        <v>558</v>
      </c>
      <c r="CY8" s="217" t="s">
        <v>559</v>
      </c>
      <c r="CZ8" s="217" t="s">
        <v>560</v>
      </c>
      <c r="DA8" s="217" t="s">
        <v>561</v>
      </c>
      <c r="DB8" s="217" t="s">
        <v>562</v>
      </c>
      <c r="DC8" s="217" t="s">
        <v>563</v>
      </c>
      <c r="DD8" s="217" t="s">
        <v>564</v>
      </c>
      <c r="DE8" s="217" t="s">
        <v>565</v>
      </c>
      <c r="DF8" s="217" t="s">
        <v>566</v>
      </c>
      <c r="DG8" s="218" t="s">
        <v>567</v>
      </c>
    </row>
    <row r="9" spans="1:111" s="91" customFormat="1">
      <c r="A9" s="156">
        <f>IF(Raming[[#This Row],[Nummering]]=1,SUM($B$9:B9),0)</f>
        <v>0</v>
      </c>
      <c r="B9" s="242">
        <f>IF(Raming[[#This Row],[Hoeveelheid voorzien]]&gt;0,1,0)</f>
        <v>0</v>
      </c>
      <c r="C9" s="41"/>
      <c r="D9" s="41" t="s">
        <v>26</v>
      </c>
      <c r="E9" s="42"/>
      <c r="F9" s="41" t="s">
        <v>27</v>
      </c>
      <c r="G9" s="41"/>
      <c r="H9" s="71"/>
      <c r="I9" s="71"/>
      <c r="J9" s="71"/>
      <c r="K9" s="94"/>
      <c r="L9" s="327"/>
      <c r="M9" s="48"/>
      <c r="N9" s="53"/>
      <c r="O9" s="72"/>
      <c r="P9" s="73">
        <f>Raming[[#This Row],[Hoeveelheid voorzien]]*Raming[[#This Row],[EHP]]</f>
        <v>0</v>
      </c>
      <c r="Q9" s="25"/>
      <c r="R9" s="74">
        <v>100</v>
      </c>
      <c r="S9" s="75"/>
      <c r="T9" s="76"/>
      <c r="U9" s="77"/>
      <c r="V9" s="78"/>
      <c r="W9" s="79"/>
      <c r="X9" s="80"/>
      <c r="Y9" s="81">
        <f>SUM(Raming[[#This Row],[Aquafin]:[Aandeel 7]])</f>
        <v>100</v>
      </c>
      <c r="Z9" s="82">
        <f>IFERROR(ROUND(Raming[[#This Row],[Hoeveelheid voorzien]]*Raming[[#This Row],[Aquafin]]/100,2),0)</f>
        <v>0</v>
      </c>
      <c r="AA9" s="82">
        <f>IFERROR(ROUND(Raming[[#This Row],[HV1]]*Raming[[#This Row],[EHP]],2),0)</f>
        <v>0</v>
      </c>
      <c r="AB9" s="83">
        <f>IFERROR(ROUND(Raming[[#This Row],[Hoeveelheid voorzien]]*Raming[[#This Row],[Aandeel 2]]/100,2),0)</f>
        <v>0</v>
      </c>
      <c r="AC9" s="83">
        <f>IFERROR(ROUND(Raming[[#This Row],[HV2]]*Raming[[#This Row],[EHP]],2),0)</f>
        <v>0</v>
      </c>
      <c r="AD9" s="84">
        <f>IFERROR(ROUND(Raming[[#This Row],[Hoeveelheid voorzien]]*Raming[[#This Row],[Aandeel 3]]/100,2),0)</f>
        <v>0</v>
      </c>
      <c r="AE9" s="84">
        <f>IFERROR(ROUND(Raming[[#This Row],[HV3]]*Raming[[#This Row],[EHP]],2),0)</f>
        <v>0</v>
      </c>
      <c r="AF9" s="85">
        <f>IFERROR(ROUND(Raming[[#This Row],[Hoeveelheid voorzien]]*Raming[[#This Row],[Aandeel 4]]/100,2),0)</f>
        <v>0</v>
      </c>
      <c r="AG9" s="85">
        <f>IFERROR(ROUND(Raming[[#This Row],[HV4]]*Raming[[#This Row],[EHP]],2),0)</f>
        <v>0</v>
      </c>
      <c r="AH9" s="86">
        <f>IFERROR(ROUND(Raming[[#This Row],[Hoeveelheid voorzien]]*Raming[[#This Row],[Aandeel 5]]/100,2),0)</f>
        <v>0</v>
      </c>
      <c r="AI9" s="86">
        <f>IFERROR(ROUND(Raming[[#This Row],[HV5]]*Raming[[#This Row],[EHP]],2),0)</f>
        <v>0</v>
      </c>
      <c r="AJ9" s="87">
        <f>IFERROR(ROUND(Raming[[#This Row],[Hoeveelheid voorzien]]*Raming[[#This Row],[Aandeel 6]]/100,2),0)</f>
        <v>0</v>
      </c>
      <c r="AK9" s="87">
        <f>IFERROR(ROUND(Raming[[#This Row],[HV6]]*Raming[[#This Row],[EHP]],2),0)</f>
        <v>0</v>
      </c>
      <c r="AL9" s="88">
        <f>IFERROR(ROUND(Raming[[#This Row],[Hoeveelheid voorzien]]*Raming[[#This Row],[Aandeel 7]]/100,2),0)</f>
        <v>0</v>
      </c>
      <c r="AM9" s="88">
        <f>IFERROR(ROUND(Raming[[#This Row],[HV7]]*Raming[[#This Row],[EHP]],2),0)</f>
        <v>0</v>
      </c>
      <c r="AN9" s="89">
        <f>Raming[[#This Row],[HV7]]+Raming[[#This Row],[HV6]]+Raming[[#This Row],[HV5]]+Raming[[#This Row],[HV4]]+Raming[[#This Row],[HV3]]+Raming[[#This Row],[HV2]]+Raming[[#This Row],[HV1]]</f>
        <v>0</v>
      </c>
      <c r="AO9" s="90" t="s">
        <v>16</v>
      </c>
      <c r="AP9" s="199" t="str">
        <f>IFERROR(ROUND(AVERAGE(Raming[[#This Row],[kolom niet invullen]:[243/001]]),2),"")</f>
        <v/>
      </c>
      <c r="AQ9" s="199"/>
      <c r="AR9" s="200"/>
      <c r="AS9" s="201" t="s">
        <v>46</v>
      </c>
      <c r="AT9" s="200"/>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c r="CF9" s="202"/>
      <c r="CG9" s="202"/>
      <c r="CH9" s="202"/>
      <c r="CI9" s="202"/>
      <c r="CJ9" s="202"/>
      <c r="CK9" s="202"/>
      <c r="CL9" s="202"/>
      <c r="CM9" s="202"/>
      <c r="CN9" s="202"/>
      <c r="CO9" s="202"/>
      <c r="CP9" s="202"/>
      <c r="CQ9" s="202"/>
      <c r="CR9" s="202"/>
      <c r="CS9" s="202"/>
      <c r="CT9" s="202"/>
      <c r="CU9" s="202"/>
      <c r="CV9" s="202"/>
      <c r="CW9" s="202"/>
      <c r="CX9" s="202"/>
      <c r="CY9" s="202"/>
      <c r="CZ9" s="202"/>
      <c r="DA9" s="202"/>
      <c r="DB9" s="202"/>
      <c r="DC9" s="202"/>
      <c r="DD9" s="202"/>
      <c r="DE9" s="202"/>
      <c r="DF9" s="202"/>
      <c r="DG9" s="203"/>
    </row>
    <row r="10" spans="1:111" s="91" customFormat="1">
      <c r="A10" s="156">
        <f>IF(Raming[[#This Row],[Nummering]]=1,SUM($B$9:B10),0)</f>
        <v>0</v>
      </c>
      <c r="B10" s="242">
        <f>IF(Raming[[#This Row],[Hoeveelheid voorzien]]&gt;0,1,0)</f>
        <v>0</v>
      </c>
      <c r="C10" s="43"/>
      <c r="D10" s="43" t="s">
        <v>53</v>
      </c>
      <c r="E10" s="43"/>
      <c r="F10" s="43" t="s">
        <v>54</v>
      </c>
      <c r="G10" s="44"/>
      <c r="H10" s="231"/>
      <c r="I10" s="43"/>
      <c r="J10" s="181"/>
      <c r="K10" s="94"/>
      <c r="L10" s="326"/>
      <c r="M10" s="45"/>
      <c r="N10" s="46"/>
      <c r="O10" s="92"/>
      <c r="P10" s="73">
        <f>Raming[[#This Row],[Hoeveelheid voorzien]]*Raming[[#This Row],[EHP]]</f>
        <v>0</v>
      </c>
      <c r="Q10" s="25"/>
      <c r="R10" s="74">
        <v>100</v>
      </c>
      <c r="S10" s="75"/>
      <c r="T10" s="76"/>
      <c r="U10" s="77"/>
      <c r="V10" s="78"/>
      <c r="W10" s="79"/>
      <c r="X10" s="80"/>
      <c r="Y10" s="81">
        <f>SUM(Raming[[#This Row],[Aquafin]:[Aandeel 7]])</f>
        <v>100</v>
      </c>
      <c r="Z10" s="82">
        <f>IFERROR(ROUND(Raming[[#This Row],[Hoeveelheid voorzien]]*Raming[[#This Row],[Aquafin]]/100,2),0)</f>
        <v>0</v>
      </c>
      <c r="AA10" s="82">
        <f>IFERROR(ROUND(Raming[[#This Row],[HV1]]*Raming[[#This Row],[EHP]],2),0)</f>
        <v>0</v>
      </c>
      <c r="AB10" s="83">
        <f>IFERROR(ROUND(Raming[[#This Row],[Hoeveelheid voorzien]]*Raming[[#This Row],[Aandeel 2]]/100,2),0)</f>
        <v>0</v>
      </c>
      <c r="AC10" s="83">
        <f>IFERROR(ROUND(Raming[[#This Row],[HV2]]*Raming[[#This Row],[EHP]],2),0)</f>
        <v>0</v>
      </c>
      <c r="AD10" s="84">
        <f>IFERROR(ROUND(Raming[[#This Row],[Hoeveelheid voorzien]]*Raming[[#This Row],[Aandeel 3]]/100,2),0)</f>
        <v>0</v>
      </c>
      <c r="AE10" s="84">
        <f>IFERROR(ROUND(Raming[[#This Row],[HV3]]*Raming[[#This Row],[EHP]],2),0)</f>
        <v>0</v>
      </c>
      <c r="AF10" s="85">
        <f>IFERROR(ROUND(Raming[[#This Row],[Hoeveelheid voorzien]]*Raming[[#This Row],[Aandeel 4]]/100,2),0)</f>
        <v>0</v>
      </c>
      <c r="AG10" s="85">
        <f>IFERROR(ROUND(Raming[[#This Row],[HV4]]*Raming[[#This Row],[EHP]],2),0)</f>
        <v>0</v>
      </c>
      <c r="AH10" s="86">
        <f>IFERROR(ROUND(Raming[[#This Row],[Hoeveelheid voorzien]]*Raming[[#This Row],[Aandeel 5]]/100,2),0)</f>
        <v>0</v>
      </c>
      <c r="AI10" s="86">
        <f>IFERROR(ROUND(Raming[[#This Row],[HV5]]*Raming[[#This Row],[EHP]],2),0)</f>
        <v>0</v>
      </c>
      <c r="AJ10" s="87">
        <f>IFERROR(ROUND(Raming[[#This Row],[Hoeveelheid voorzien]]*Raming[[#This Row],[Aandeel 6]]/100,2),0)</f>
        <v>0</v>
      </c>
      <c r="AK10" s="87">
        <f>IFERROR(ROUND(Raming[[#This Row],[HV6]]*Raming[[#This Row],[EHP]],2),0)</f>
        <v>0</v>
      </c>
      <c r="AL10" s="88">
        <f>IFERROR(ROUND(Raming[[#This Row],[Hoeveelheid voorzien]]*Raming[[#This Row],[Aandeel 7]]/100,2),0)</f>
        <v>0</v>
      </c>
      <c r="AM10" s="88">
        <f>IFERROR(ROUND(Raming[[#This Row],[HV7]]*Raming[[#This Row],[EHP]],2),0)</f>
        <v>0</v>
      </c>
      <c r="AN10" s="89">
        <f>Raming[[#This Row],[HV7]]+Raming[[#This Row],[HV6]]+Raming[[#This Row],[HV5]]+Raming[[#This Row],[HV4]]+Raming[[#This Row],[HV3]]+Raming[[#This Row],[HV2]]+Raming[[#This Row],[HV1]]</f>
        <v>0</v>
      </c>
      <c r="AO10" s="90" t="s">
        <v>16</v>
      </c>
      <c r="AP10" s="199" t="str">
        <f>IFERROR(ROUND(AVERAGE(Raming[[#This Row],[kolom niet invullen]:[243/001]]),2),"")</f>
        <v/>
      </c>
      <c r="AQ10" s="199"/>
      <c r="AR10" s="204"/>
      <c r="AS10" s="201" t="s">
        <v>46</v>
      </c>
      <c r="AT10" s="200"/>
      <c r="AU10" s="202"/>
      <c r="AV10" s="202"/>
      <c r="AW10" s="202"/>
      <c r="AX10" s="202"/>
      <c r="AY10" s="202"/>
      <c r="AZ10" s="202"/>
      <c r="BA10" s="202"/>
      <c r="BB10" s="202"/>
      <c r="BC10" s="202"/>
      <c r="BD10" s="202"/>
      <c r="BE10" s="202"/>
      <c r="BF10" s="202"/>
      <c r="BG10" s="202"/>
      <c r="BH10" s="202"/>
      <c r="BI10" s="202"/>
      <c r="BJ10" s="202"/>
      <c r="BK10" s="202"/>
      <c r="BL10" s="202"/>
      <c r="BM10" s="202"/>
      <c r="BN10" s="202"/>
      <c r="BO10" s="202"/>
      <c r="BP10" s="202"/>
      <c r="BQ10" s="202"/>
      <c r="BR10" s="202"/>
      <c r="BS10" s="202"/>
      <c r="BT10" s="202"/>
      <c r="BU10" s="202"/>
      <c r="BV10" s="202"/>
      <c r="BW10" s="202"/>
      <c r="BX10" s="202"/>
      <c r="BY10" s="202"/>
      <c r="BZ10" s="202"/>
      <c r="CA10" s="202"/>
      <c r="CB10" s="202"/>
      <c r="CC10" s="202"/>
      <c r="CD10" s="202"/>
      <c r="CE10" s="202"/>
      <c r="CF10" s="202"/>
      <c r="CG10" s="202"/>
      <c r="CH10" s="202"/>
      <c r="CI10" s="202"/>
      <c r="CJ10" s="202"/>
      <c r="CK10" s="202"/>
      <c r="CL10" s="202"/>
      <c r="CM10" s="202"/>
      <c r="CN10" s="202"/>
      <c r="CO10" s="202"/>
      <c r="CP10" s="202"/>
      <c r="CQ10" s="202"/>
      <c r="CR10" s="202"/>
      <c r="CS10" s="202"/>
      <c r="CT10" s="202"/>
      <c r="CU10" s="202"/>
      <c r="CV10" s="202"/>
      <c r="CW10" s="202"/>
      <c r="CX10" s="202"/>
      <c r="CY10" s="202"/>
      <c r="CZ10" s="202"/>
      <c r="DA10" s="202"/>
      <c r="DB10" s="202"/>
      <c r="DC10" s="202"/>
      <c r="DD10" s="202"/>
      <c r="DE10" s="202"/>
      <c r="DF10" s="202"/>
      <c r="DG10" s="203"/>
    </row>
    <row r="11" spans="1:111" s="91" customFormat="1">
      <c r="A11" s="156">
        <f>IF(Raming[[#This Row],[Nummering]]=1,SUM($B$9:B11),0)</f>
        <v>1</v>
      </c>
      <c r="B11" s="242">
        <f>IF(Raming[[#This Row],[Hoeveelheid voorzien]]&gt;0,1,0)</f>
        <v>1</v>
      </c>
      <c r="C11" s="93" t="s">
        <v>55</v>
      </c>
      <c r="D11" s="47" t="s">
        <v>56</v>
      </c>
      <c r="E11" s="39"/>
      <c r="F11" s="47" t="s">
        <v>57</v>
      </c>
      <c r="G11" s="22"/>
      <c r="H11" s="241" t="s">
        <v>31</v>
      </c>
      <c r="I11" s="47" t="s">
        <v>32</v>
      </c>
      <c r="J11" s="98" t="s">
        <v>28</v>
      </c>
      <c r="K11" s="94">
        <v>5000</v>
      </c>
      <c r="L11" s="327"/>
      <c r="M11" s="48"/>
      <c r="N11" s="95" t="s">
        <v>713</v>
      </c>
      <c r="O11" s="92">
        <v>1</v>
      </c>
      <c r="P11" s="73">
        <f>Raming[[#This Row],[Hoeveelheid voorzien]]*Raming[[#This Row],[EHP]]</f>
        <v>5000</v>
      </c>
      <c r="Q11" s="25" t="s">
        <v>64</v>
      </c>
      <c r="R11" s="74">
        <v>100</v>
      </c>
      <c r="S11" s="75"/>
      <c r="T11" s="76"/>
      <c r="U11" s="77"/>
      <c r="V11" s="78"/>
      <c r="W11" s="79"/>
      <c r="X11" s="80"/>
      <c r="Y11" s="81">
        <f>SUM(Raming[[#This Row],[Aquafin]:[Aandeel 7]])</f>
        <v>100</v>
      </c>
      <c r="Z11" s="82">
        <f>IFERROR(ROUND(Raming[[#This Row],[Hoeveelheid voorzien]]*Raming[[#This Row],[Aquafin]]/100,2),0)</f>
        <v>1</v>
      </c>
      <c r="AA11" s="82">
        <f>IFERROR(ROUND(Raming[[#This Row],[HV1]]*Raming[[#This Row],[EHP]],2),0)</f>
        <v>5000</v>
      </c>
      <c r="AB11" s="83">
        <f>IFERROR(ROUND(Raming[[#This Row],[Hoeveelheid voorzien]]*Raming[[#This Row],[Aandeel 2]]/100,2),0)</f>
        <v>0</v>
      </c>
      <c r="AC11" s="83">
        <f>IFERROR(ROUND(Raming[[#This Row],[HV2]]*Raming[[#This Row],[EHP]],2),0)</f>
        <v>0</v>
      </c>
      <c r="AD11" s="84">
        <f>IFERROR(ROUND(Raming[[#This Row],[Hoeveelheid voorzien]]*Raming[[#This Row],[Aandeel 3]]/100,2),0)</f>
        <v>0</v>
      </c>
      <c r="AE11" s="84">
        <f>IFERROR(ROUND(Raming[[#This Row],[HV3]]*Raming[[#This Row],[EHP]],2),0)</f>
        <v>0</v>
      </c>
      <c r="AF11" s="85">
        <f>IFERROR(ROUND(Raming[[#This Row],[Hoeveelheid voorzien]]*Raming[[#This Row],[Aandeel 4]]/100,2),0)</f>
        <v>0</v>
      </c>
      <c r="AG11" s="85">
        <f>IFERROR(ROUND(Raming[[#This Row],[HV4]]*Raming[[#This Row],[EHP]],2),0)</f>
        <v>0</v>
      </c>
      <c r="AH11" s="86">
        <f>IFERROR(ROUND(Raming[[#This Row],[Hoeveelheid voorzien]]*Raming[[#This Row],[Aandeel 5]]/100,2),0)</f>
        <v>0</v>
      </c>
      <c r="AI11" s="86">
        <f>IFERROR(ROUND(Raming[[#This Row],[HV5]]*Raming[[#This Row],[EHP]],2),0)</f>
        <v>0</v>
      </c>
      <c r="AJ11" s="87">
        <f>IFERROR(ROUND(Raming[[#This Row],[Hoeveelheid voorzien]]*Raming[[#This Row],[Aandeel 6]]/100,2),0)</f>
        <v>0</v>
      </c>
      <c r="AK11" s="87">
        <f>IFERROR(ROUND(Raming[[#This Row],[HV6]]*Raming[[#This Row],[EHP]],2),0)</f>
        <v>0</v>
      </c>
      <c r="AL11" s="88">
        <f>IFERROR(ROUND(Raming[[#This Row],[Hoeveelheid voorzien]]*Raming[[#This Row],[Aandeel 7]]/100,2),0)</f>
        <v>0</v>
      </c>
      <c r="AM11" s="88">
        <f>IFERROR(ROUND(Raming[[#This Row],[HV7]]*Raming[[#This Row],[EHP]],2),0)</f>
        <v>0</v>
      </c>
      <c r="AN11" s="89">
        <f>Raming[[#This Row],[HV7]]+Raming[[#This Row],[HV6]]+Raming[[#This Row],[HV5]]+Raming[[#This Row],[HV4]]+Raming[[#This Row],[HV3]]+Raming[[#This Row],[HV2]]+Raming[[#This Row],[HV1]]</f>
        <v>1</v>
      </c>
      <c r="AO11" s="90" t="s">
        <v>16</v>
      </c>
      <c r="AP11" s="199">
        <f>IFERROR(ROUND(AVERAGE(Raming[[#This Row],[kolom niet invullen]:[243/001]]),2),"")</f>
        <v>1698.97</v>
      </c>
      <c r="AQ11" s="205"/>
      <c r="AR11" s="204"/>
      <c r="AS11" s="201" t="s">
        <v>46</v>
      </c>
      <c r="AT11" s="200"/>
      <c r="AU11" s="202">
        <v>16401.75</v>
      </c>
      <c r="AV11" s="202"/>
      <c r="AW11" s="202"/>
      <c r="AX11" s="202">
        <v>20731.04</v>
      </c>
      <c r="AY11" s="202"/>
      <c r="AZ11" s="202"/>
      <c r="BA11" s="202">
        <v>7659.59</v>
      </c>
      <c r="BB11" s="202">
        <v>2611.0500000000002</v>
      </c>
      <c r="BC11" s="202"/>
      <c r="BD11" s="202"/>
      <c r="BE11" s="202">
        <v>5.5013276228894009E-3</v>
      </c>
      <c r="BF11" s="202">
        <v>7.4327943600688241E-3</v>
      </c>
      <c r="BG11" s="202"/>
      <c r="BH11" s="202"/>
      <c r="BI11" s="202">
        <v>1866.61</v>
      </c>
      <c r="BJ11" s="202"/>
      <c r="BK11" s="202"/>
      <c r="BL11" s="202"/>
      <c r="BM11" s="202">
        <v>4.8747045303742824E-3</v>
      </c>
      <c r="BN11" s="202"/>
      <c r="BO11" s="202">
        <v>4.8319403905750713E-3</v>
      </c>
      <c r="BP11" s="202">
        <v>4.6897162042266469E-3</v>
      </c>
      <c r="BQ11" s="202">
        <v>4.9311814346400503E-3</v>
      </c>
      <c r="BR11" s="202"/>
      <c r="BS11" s="202">
        <v>1.0095948820834151E-2</v>
      </c>
      <c r="BT11" s="202">
        <v>6.0672346951446549E-3</v>
      </c>
      <c r="BU11" s="202"/>
      <c r="BV11" s="202"/>
      <c r="BW11" s="202">
        <v>4.9654032048788502E-3</v>
      </c>
      <c r="BX11" s="202"/>
      <c r="BY11" s="202">
        <v>7.7789664075915569E-3</v>
      </c>
      <c r="BZ11" s="202">
        <v>3.5954980926035441E-3</v>
      </c>
      <c r="CA11" s="202"/>
      <c r="CB11" s="202">
        <v>3.6813637476401729E-3</v>
      </c>
      <c r="CC11" s="202"/>
      <c r="CD11" s="202"/>
      <c r="CE11" s="202"/>
      <c r="CF11" s="202"/>
      <c r="CG11" s="202">
        <v>1.0620088209203243E-2</v>
      </c>
      <c r="CH11" s="202"/>
      <c r="CI11" s="202"/>
      <c r="CJ11" s="202"/>
      <c r="CK11" s="202">
        <v>3.5491732271950714E-3</v>
      </c>
      <c r="CL11" s="202">
        <v>5.5472318355326705E-3</v>
      </c>
      <c r="CM11" s="202">
        <v>5.6469386821386318E-3</v>
      </c>
      <c r="CN11" s="202">
        <v>2.8687127988676338E-3</v>
      </c>
      <c r="CO11" s="202">
        <v>4.4681400884121142E-3</v>
      </c>
      <c r="CP11" s="202">
        <v>6.5667045606055017E-3</v>
      </c>
      <c r="CQ11" s="202"/>
      <c r="CR11" s="202"/>
      <c r="CS11" s="202">
        <v>3.5416330821471781E-3</v>
      </c>
      <c r="CT11" s="202"/>
      <c r="CU11" s="202"/>
      <c r="CV11" s="202"/>
      <c r="CW11" s="202"/>
      <c r="CX11" s="202"/>
      <c r="CY11" s="202"/>
      <c r="CZ11" s="202">
        <v>1.5075444004238128E-3</v>
      </c>
      <c r="DA11" s="202"/>
      <c r="DB11" s="202">
        <v>1.5329076722538689E-3</v>
      </c>
      <c r="DC11" s="202">
        <v>5.4386888484340675E-3</v>
      </c>
      <c r="DD11" s="202">
        <v>2.1152044420636271E-2</v>
      </c>
      <c r="DE11" s="202"/>
      <c r="DF11" s="202"/>
      <c r="DG11" s="203"/>
    </row>
    <row r="12" spans="1:111" s="91" customFormat="1">
      <c r="A12" s="156">
        <f>IF(Raming[[#This Row],[Nummering]]=1,SUM($B$9:B12),0)</f>
        <v>2</v>
      </c>
      <c r="B12" s="242">
        <f>IF(Raming[[#This Row],[Hoeveelheid voorzien]]&gt;0,1,0)</f>
        <v>1</v>
      </c>
      <c r="C12" s="93" t="s">
        <v>55</v>
      </c>
      <c r="D12" s="47" t="s">
        <v>29</v>
      </c>
      <c r="E12" s="23" t="s">
        <v>59</v>
      </c>
      <c r="F12" s="47" t="s">
        <v>15</v>
      </c>
      <c r="G12" s="22"/>
      <c r="H12" s="241" t="s">
        <v>31</v>
      </c>
      <c r="I12" s="171" t="s">
        <v>34</v>
      </c>
      <c r="J12" s="180" t="s">
        <v>33</v>
      </c>
      <c r="K12" s="94">
        <v>2625</v>
      </c>
      <c r="L12" s="327"/>
      <c r="M12" s="48" t="s">
        <v>837</v>
      </c>
      <c r="N12" s="95" t="s">
        <v>713</v>
      </c>
      <c r="O12" s="92">
        <v>1</v>
      </c>
      <c r="P12" s="73">
        <f>Raming[[#This Row],[Hoeveelheid voorzien]]*Raming[[#This Row],[EHP]]</f>
        <v>2625</v>
      </c>
      <c r="Q12" s="96" t="s">
        <v>64</v>
      </c>
      <c r="R12" s="74">
        <v>100</v>
      </c>
      <c r="S12" s="75"/>
      <c r="T12" s="76"/>
      <c r="U12" s="77"/>
      <c r="V12" s="78"/>
      <c r="W12" s="79"/>
      <c r="X12" s="80"/>
      <c r="Y12" s="81">
        <f>SUM(Raming[[#This Row],[Aquafin]:[Aandeel 7]])</f>
        <v>100</v>
      </c>
      <c r="Z12" s="82">
        <f>IFERROR(ROUND(Raming[[#This Row],[Hoeveelheid voorzien]]*Raming[[#This Row],[Aquafin]]/100,2),0)</f>
        <v>1</v>
      </c>
      <c r="AA12" s="82">
        <f>IFERROR(ROUND(Raming[[#This Row],[HV1]]*Raming[[#This Row],[EHP]],2),0)</f>
        <v>2625</v>
      </c>
      <c r="AB12" s="83">
        <f>IFERROR(ROUND(Raming[[#This Row],[Hoeveelheid voorzien]]*Raming[[#This Row],[Aandeel 2]]/100,2),0)</f>
        <v>0</v>
      </c>
      <c r="AC12" s="83">
        <f>IFERROR(ROUND(Raming[[#This Row],[HV2]]*Raming[[#This Row],[EHP]],2),0)</f>
        <v>0</v>
      </c>
      <c r="AD12" s="84">
        <f>IFERROR(ROUND(Raming[[#This Row],[Hoeveelheid voorzien]]*Raming[[#This Row],[Aandeel 3]]/100,2),0)</f>
        <v>0</v>
      </c>
      <c r="AE12" s="84">
        <f>IFERROR(ROUND(Raming[[#This Row],[HV3]]*Raming[[#This Row],[EHP]],2),0)</f>
        <v>0</v>
      </c>
      <c r="AF12" s="85">
        <f>IFERROR(ROUND(Raming[[#This Row],[Hoeveelheid voorzien]]*Raming[[#This Row],[Aandeel 4]]/100,2),0)</f>
        <v>0</v>
      </c>
      <c r="AG12" s="85">
        <f>IFERROR(ROUND(Raming[[#This Row],[HV4]]*Raming[[#This Row],[EHP]],2),0)</f>
        <v>0</v>
      </c>
      <c r="AH12" s="86">
        <f>IFERROR(ROUND(Raming[[#This Row],[Hoeveelheid voorzien]]*Raming[[#This Row],[Aandeel 5]]/100,2),0)</f>
        <v>0</v>
      </c>
      <c r="AI12" s="86">
        <f>IFERROR(ROUND(Raming[[#This Row],[HV5]]*Raming[[#This Row],[EHP]],2),0)</f>
        <v>0</v>
      </c>
      <c r="AJ12" s="87">
        <f>IFERROR(ROUND(Raming[[#This Row],[Hoeveelheid voorzien]]*Raming[[#This Row],[Aandeel 6]]/100,2),0)</f>
        <v>0</v>
      </c>
      <c r="AK12" s="87">
        <f>IFERROR(ROUND(Raming[[#This Row],[HV6]]*Raming[[#This Row],[EHP]],2),0)</f>
        <v>0</v>
      </c>
      <c r="AL12" s="88">
        <f>IFERROR(ROUND(Raming[[#This Row],[Hoeveelheid voorzien]]*Raming[[#This Row],[Aandeel 7]]/100,2),0)</f>
        <v>0</v>
      </c>
      <c r="AM12" s="88">
        <f>IFERROR(ROUND(Raming[[#This Row],[HV7]]*Raming[[#This Row],[EHP]],2),0)</f>
        <v>0</v>
      </c>
      <c r="AN12" s="89">
        <f>Raming[[#This Row],[HV7]]+Raming[[#This Row],[HV6]]+Raming[[#This Row],[HV5]]+Raming[[#This Row],[HV4]]+Raming[[#This Row],[HV3]]+Raming[[#This Row],[HV2]]+Raming[[#This Row],[HV1]]</f>
        <v>1</v>
      </c>
      <c r="AO12" s="90" t="s">
        <v>16</v>
      </c>
      <c r="AP12" s="199" t="str">
        <f>IFERROR(ROUND(AVERAGE(Raming[[#This Row],[kolom niet invullen]:[243/001]]),2),"")</f>
        <v/>
      </c>
      <c r="AQ12" s="202"/>
      <c r="AR12" s="204"/>
      <c r="AS12" s="201" t="s">
        <v>46</v>
      </c>
      <c r="AT12" s="200"/>
      <c r="AU12" s="202"/>
      <c r="AV12" s="202"/>
      <c r="AW12" s="202"/>
      <c r="AX12" s="202"/>
      <c r="AY12" s="202"/>
      <c r="AZ12" s="202"/>
      <c r="BA12" s="202"/>
      <c r="BB12" s="202"/>
      <c r="BC12" s="202"/>
      <c r="BD12" s="202"/>
      <c r="BE12" s="202"/>
      <c r="BF12" s="202"/>
      <c r="BG12" s="202"/>
      <c r="BH12" s="202"/>
      <c r="BI12" s="202"/>
      <c r="BJ12" s="202"/>
      <c r="BK12" s="202"/>
      <c r="BL12" s="202"/>
      <c r="BM12" s="202"/>
      <c r="BN12" s="202"/>
      <c r="BO12" s="202"/>
      <c r="BP12" s="202"/>
      <c r="BQ12" s="202"/>
      <c r="BR12" s="202"/>
      <c r="BS12" s="202"/>
      <c r="BT12" s="202"/>
      <c r="BU12" s="202"/>
      <c r="BV12" s="202"/>
      <c r="BW12" s="202"/>
      <c r="BX12" s="202"/>
      <c r="BY12" s="202"/>
      <c r="BZ12" s="202"/>
      <c r="CA12" s="202"/>
      <c r="CB12" s="202"/>
      <c r="CC12" s="202"/>
      <c r="CD12" s="202"/>
      <c r="CE12" s="202"/>
      <c r="CF12" s="202"/>
      <c r="CG12" s="202"/>
      <c r="CH12" s="202"/>
      <c r="CI12" s="202"/>
      <c r="CJ12" s="202"/>
      <c r="CK12" s="202"/>
      <c r="CL12" s="202"/>
      <c r="CM12" s="202"/>
      <c r="CN12" s="202"/>
      <c r="CO12" s="202"/>
      <c r="CP12" s="202"/>
      <c r="CQ12" s="202"/>
      <c r="CR12" s="202"/>
      <c r="CS12" s="202"/>
      <c r="CT12" s="202"/>
      <c r="CU12" s="202"/>
      <c r="CV12" s="202"/>
      <c r="CW12" s="202"/>
      <c r="CX12" s="202"/>
      <c r="CY12" s="202"/>
      <c r="CZ12" s="202"/>
      <c r="DA12" s="202"/>
      <c r="DB12" s="202"/>
      <c r="DC12" s="202"/>
      <c r="DD12" s="202"/>
      <c r="DE12" s="202"/>
      <c r="DF12" s="202"/>
      <c r="DG12" s="203"/>
    </row>
    <row r="13" spans="1:111" s="91" customFormat="1">
      <c r="A13" s="156">
        <f>IF(Raming[[#This Row],[Nummering]]=1,SUM($B$9:B13),0)</f>
        <v>3</v>
      </c>
      <c r="B13" s="242">
        <f>IF(Raming[[#This Row],[Hoeveelheid voorzien]]&gt;0,1,0)</f>
        <v>1</v>
      </c>
      <c r="C13" s="286" t="s">
        <v>60</v>
      </c>
      <c r="D13" s="261"/>
      <c r="E13" s="266" t="s">
        <v>61</v>
      </c>
      <c r="F13" s="262"/>
      <c r="G13" s="22" t="s">
        <v>631</v>
      </c>
      <c r="H13" s="241" t="s">
        <v>31</v>
      </c>
      <c r="I13" s="263" t="s">
        <v>32</v>
      </c>
      <c r="J13" s="264"/>
      <c r="K13" s="94">
        <v>1500</v>
      </c>
      <c r="L13" s="317"/>
      <c r="M13" s="172" t="s">
        <v>767</v>
      </c>
      <c r="N13" s="95" t="s">
        <v>713</v>
      </c>
      <c r="O13" s="265">
        <v>1</v>
      </c>
      <c r="P13" s="73">
        <f>Raming[[#This Row],[Hoeveelheid voorzien]]*Raming[[#This Row],[EHP]]</f>
        <v>1500</v>
      </c>
      <c r="Q13" s="100" t="s">
        <v>64</v>
      </c>
      <c r="R13" s="74">
        <v>100</v>
      </c>
      <c r="S13" s="75"/>
      <c r="T13" s="76"/>
      <c r="U13" s="77"/>
      <c r="V13" s="78"/>
      <c r="W13" s="79"/>
      <c r="X13" s="80"/>
      <c r="Y13" s="81">
        <f>SUM(Raming[[#This Row],[Aquafin]:[Aandeel 7]])</f>
        <v>100</v>
      </c>
      <c r="Z13" s="82">
        <f>IFERROR(ROUND(Raming[[#This Row],[Hoeveelheid voorzien]]*Raming[[#This Row],[Aquafin]]/100,2),0)</f>
        <v>1</v>
      </c>
      <c r="AA13" s="82">
        <f>IFERROR(ROUND(Raming[[#This Row],[HV1]]*Raming[[#This Row],[EHP]],2),0)</f>
        <v>1500</v>
      </c>
      <c r="AB13" s="83">
        <f>IFERROR(ROUND(Raming[[#This Row],[Hoeveelheid voorzien]]*Raming[[#This Row],[Aandeel 2]]/100,2),0)</f>
        <v>0</v>
      </c>
      <c r="AC13" s="83">
        <f>IFERROR(ROUND(Raming[[#This Row],[HV2]]*Raming[[#This Row],[EHP]],2),0)</f>
        <v>0</v>
      </c>
      <c r="AD13" s="84">
        <f>IFERROR(ROUND(Raming[[#This Row],[Hoeveelheid voorzien]]*Raming[[#This Row],[Aandeel 3]]/100,2),0)</f>
        <v>0</v>
      </c>
      <c r="AE13" s="84">
        <f>IFERROR(ROUND(Raming[[#This Row],[HV3]]*Raming[[#This Row],[EHP]],2),0)</f>
        <v>0</v>
      </c>
      <c r="AF13" s="85">
        <f>IFERROR(ROUND(Raming[[#This Row],[Hoeveelheid voorzien]]*Raming[[#This Row],[Aandeel 4]]/100,2),0)</f>
        <v>0</v>
      </c>
      <c r="AG13" s="85">
        <f>IFERROR(ROUND(Raming[[#This Row],[HV4]]*Raming[[#This Row],[EHP]],2),0)</f>
        <v>0</v>
      </c>
      <c r="AH13" s="86">
        <f>IFERROR(ROUND(Raming[[#This Row],[Hoeveelheid voorzien]]*Raming[[#This Row],[Aandeel 5]]/100,2),0)</f>
        <v>0</v>
      </c>
      <c r="AI13" s="86">
        <f>IFERROR(ROUND(Raming[[#This Row],[HV5]]*Raming[[#This Row],[EHP]],2),0)</f>
        <v>0</v>
      </c>
      <c r="AJ13" s="87">
        <f>IFERROR(ROUND(Raming[[#This Row],[Hoeveelheid voorzien]]*Raming[[#This Row],[Aandeel 6]]/100,2),0)</f>
        <v>0</v>
      </c>
      <c r="AK13" s="87">
        <f>IFERROR(ROUND(Raming[[#This Row],[HV6]]*Raming[[#This Row],[EHP]],2),0)</f>
        <v>0</v>
      </c>
      <c r="AL13" s="88">
        <f>IFERROR(ROUND(Raming[[#This Row],[Hoeveelheid voorzien]]*Raming[[#This Row],[Aandeel 7]]/100,2),0)</f>
        <v>0</v>
      </c>
      <c r="AM13" s="88">
        <f>IFERROR(ROUND(Raming[[#This Row],[HV7]]*Raming[[#This Row],[EHP]],2),0)</f>
        <v>0</v>
      </c>
      <c r="AN13" s="89">
        <f>Raming[[#This Row],[HV7]]+Raming[[#This Row],[HV6]]+Raming[[#This Row],[HV5]]+Raming[[#This Row],[HV4]]+Raming[[#This Row],[HV3]]+Raming[[#This Row],[HV2]]+Raming[[#This Row],[HV1]]</f>
        <v>1</v>
      </c>
      <c r="AO13" s="90" t="s">
        <v>16</v>
      </c>
      <c r="AP13" s="199">
        <f>IFERROR(ROUND(AVERAGE(Raming[[#This Row],[kolom niet invullen]:[243/001]]),2),"")</f>
        <v>1250</v>
      </c>
      <c r="AQ13" s="202"/>
      <c r="AR13" s="204"/>
      <c r="AS13" s="201" t="s">
        <v>46</v>
      </c>
      <c r="AT13" s="200"/>
      <c r="AU13" s="202"/>
      <c r="AV13" s="202"/>
      <c r="AW13" s="202"/>
      <c r="AX13" s="202"/>
      <c r="AY13" s="202"/>
      <c r="AZ13" s="202"/>
      <c r="BA13" s="202"/>
      <c r="BB13" s="202">
        <v>750</v>
      </c>
      <c r="BC13" s="202"/>
      <c r="BD13" s="202"/>
      <c r="BE13" s="202"/>
      <c r="BF13" s="202"/>
      <c r="BG13" s="202"/>
      <c r="BH13" s="202"/>
      <c r="BI13" s="202"/>
      <c r="BJ13" s="202"/>
      <c r="BK13" s="202"/>
      <c r="BL13" s="202"/>
      <c r="BM13" s="202"/>
      <c r="BN13" s="202"/>
      <c r="BO13" s="202"/>
      <c r="BP13" s="202"/>
      <c r="BQ13" s="202"/>
      <c r="BR13" s="202"/>
      <c r="BS13" s="202"/>
      <c r="BT13" s="202"/>
      <c r="BU13" s="202"/>
      <c r="BV13" s="202"/>
      <c r="BW13" s="202"/>
      <c r="BX13" s="202"/>
      <c r="BY13" s="202"/>
      <c r="BZ13" s="202"/>
      <c r="CA13" s="202"/>
      <c r="CB13" s="202"/>
      <c r="CC13" s="202"/>
      <c r="CD13" s="202"/>
      <c r="CE13" s="202"/>
      <c r="CF13" s="202"/>
      <c r="CG13" s="202">
        <v>2500</v>
      </c>
      <c r="CH13" s="202"/>
      <c r="CI13" s="202">
        <v>500</v>
      </c>
      <c r="CJ13" s="202"/>
      <c r="CK13" s="202"/>
      <c r="CL13" s="202"/>
      <c r="CM13" s="202"/>
      <c r="CN13" s="202"/>
      <c r="CO13" s="202"/>
      <c r="CP13" s="202"/>
      <c r="CQ13" s="202"/>
      <c r="CR13" s="202"/>
      <c r="CS13" s="202"/>
      <c r="CT13" s="202"/>
      <c r="CU13" s="202"/>
      <c r="CV13" s="202"/>
      <c r="CW13" s="202"/>
      <c r="CX13" s="202"/>
      <c r="CY13" s="202"/>
      <c r="CZ13" s="202"/>
      <c r="DA13" s="202"/>
      <c r="DB13" s="202"/>
      <c r="DC13" s="202"/>
      <c r="DD13" s="202"/>
      <c r="DE13" s="202"/>
      <c r="DF13" s="202"/>
      <c r="DG13" s="203"/>
    </row>
    <row r="14" spans="1:111" s="91" customFormat="1">
      <c r="A14" s="156">
        <f>IF(Raming[[#This Row],[Nummering]]=1,SUM($B$9:B14),0)</f>
        <v>4</v>
      </c>
      <c r="B14" s="242">
        <f>IF(Raming[[#This Row],[Hoeveelheid voorzien]]&gt;0,1,0)</f>
        <v>1</v>
      </c>
      <c r="C14" s="298" t="s">
        <v>60</v>
      </c>
      <c r="D14" s="299"/>
      <c r="E14" s="300" t="s">
        <v>61</v>
      </c>
      <c r="F14" s="301"/>
      <c r="G14" s="22" t="s">
        <v>765</v>
      </c>
      <c r="H14" s="241"/>
      <c r="I14" s="302" t="s">
        <v>766</v>
      </c>
      <c r="J14" s="303" t="s">
        <v>33</v>
      </c>
      <c r="K14" s="94">
        <v>1</v>
      </c>
      <c r="L14" s="317"/>
      <c r="M14" s="172"/>
      <c r="N14" s="95" t="s">
        <v>713</v>
      </c>
      <c r="O14" s="304">
        <v>6000</v>
      </c>
      <c r="P14" s="73">
        <f>Raming[[#This Row],[Hoeveelheid voorzien]]*Raming[[#This Row],[EHP]]</f>
        <v>6000</v>
      </c>
      <c r="Q14" s="100" t="s">
        <v>64</v>
      </c>
      <c r="R14" s="74">
        <v>100</v>
      </c>
      <c r="S14" s="75"/>
      <c r="T14" s="76"/>
      <c r="U14" s="77"/>
      <c r="V14" s="78"/>
      <c r="W14" s="79"/>
      <c r="X14" s="80"/>
      <c r="Y14" s="81">
        <f>SUM(Raming[[#This Row],[Aquafin]:[Aandeel 7]])</f>
        <v>100</v>
      </c>
      <c r="Z14" s="82">
        <f>IFERROR(ROUND(Raming[[#This Row],[Hoeveelheid voorzien]]*Raming[[#This Row],[Aquafin]]/100,2),0)</f>
        <v>6000</v>
      </c>
      <c r="AA14" s="82">
        <f>IFERROR(ROUND(Raming[[#This Row],[HV1]]*Raming[[#This Row],[EHP]],2),0)</f>
        <v>6000</v>
      </c>
      <c r="AB14" s="83">
        <f>IFERROR(ROUND(Raming[[#This Row],[Hoeveelheid voorzien]]*Raming[[#This Row],[Aandeel 2]]/100,2),0)</f>
        <v>0</v>
      </c>
      <c r="AC14" s="83">
        <f>IFERROR(ROUND(Raming[[#This Row],[HV2]]*Raming[[#This Row],[EHP]],2),0)</f>
        <v>0</v>
      </c>
      <c r="AD14" s="84">
        <f>IFERROR(ROUND(Raming[[#This Row],[Hoeveelheid voorzien]]*Raming[[#This Row],[Aandeel 3]]/100,2),0)</f>
        <v>0</v>
      </c>
      <c r="AE14" s="84">
        <f>IFERROR(ROUND(Raming[[#This Row],[HV3]]*Raming[[#This Row],[EHP]],2),0)</f>
        <v>0</v>
      </c>
      <c r="AF14" s="85">
        <f>IFERROR(ROUND(Raming[[#This Row],[Hoeveelheid voorzien]]*Raming[[#This Row],[Aandeel 4]]/100,2),0)</f>
        <v>0</v>
      </c>
      <c r="AG14" s="85">
        <f>IFERROR(ROUND(Raming[[#This Row],[HV4]]*Raming[[#This Row],[EHP]],2),0)</f>
        <v>0</v>
      </c>
      <c r="AH14" s="86">
        <f>IFERROR(ROUND(Raming[[#This Row],[Hoeveelheid voorzien]]*Raming[[#This Row],[Aandeel 5]]/100,2),0)</f>
        <v>0</v>
      </c>
      <c r="AI14" s="86">
        <f>IFERROR(ROUND(Raming[[#This Row],[HV5]]*Raming[[#This Row],[EHP]],2),0)</f>
        <v>0</v>
      </c>
      <c r="AJ14" s="87">
        <f>IFERROR(ROUND(Raming[[#This Row],[Hoeveelheid voorzien]]*Raming[[#This Row],[Aandeel 6]]/100,2),0)</f>
        <v>0</v>
      </c>
      <c r="AK14" s="87">
        <f>IFERROR(ROUND(Raming[[#This Row],[HV6]]*Raming[[#This Row],[EHP]],2),0)</f>
        <v>0</v>
      </c>
      <c r="AL14" s="88">
        <f>IFERROR(ROUND(Raming[[#This Row],[Hoeveelheid voorzien]]*Raming[[#This Row],[Aandeel 7]]/100,2),0)</f>
        <v>0</v>
      </c>
      <c r="AM14" s="88">
        <f>IFERROR(ROUND(Raming[[#This Row],[HV7]]*Raming[[#This Row],[EHP]],2),0)</f>
        <v>0</v>
      </c>
      <c r="AN14" s="89">
        <f>Raming[[#This Row],[HV7]]+Raming[[#This Row],[HV6]]+Raming[[#This Row],[HV5]]+Raming[[#This Row],[HV4]]+Raming[[#This Row],[HV3]]+Raming[[#This Row],[HV2]]+Raming[[#This Row],[HV1]]</f>
        <v>6000</v>
      </c>
      <c r="AO14" s="90">
        <v>1</v>
      </c>
      <c r="AP14" s="199">
        <f>IFERROR(ROUND(AVERAGE(Raming[[#This Row],[kolom niet invullen]:[243/001]]),2),"")</f>
        <v>3883.65</v>
      </c>
      <c r="AQ14" s="202"/>
      <c r="AR14" s="204"/>
      <c r="AS14" s="201" t="s">
        <v>46</v>
      </c>
      <c r="AT14" s="206">
        <v>10000</v>
      </c>
      <c r="AU14" s="202">
        <v>3500</v>
      </c>
      <c r="AV14" s="202"/>
      <c r="AW14" s="202"/>
      <c r="AX14" s="202"/>
      <c r="AY14" s="202"/>
      <c r="AZ14" s="202"/>
      <c r="BA14" s="202">
        <v>3600</v>
      </c>
      <c r="BB14" s="202">
        <v>5500</v>
      </c>
      <c r="BC14" s="202"/>
      <c r="BD14" s="202"/>
      <c r="BE14" s="202">
        <v>4000</v>
      </c>
      <c r="BF14" s="202">
        <v>5200</v>
      </c>
      <c r="BG14" s="202"/>
      <c r="BH14" s="202"/>
      <c r="BI14" s="202">
        <v>5000</v>
      </c>
      <c r="BJ14" s="202"/>
      <c r="BK14" s="202"/>
      <c r="BL14" s="202"/>
      <c r="BM14" s="202">
        <v>9000</v>
      </c>
      <c r="BN14" s="202"/>
      <c r="BO14" s="202">
        <v>4000</v>
      </c>
      <c r="BP14" s="202">
        <v>3250</v>
      </c>
      <c r="BQ14" s="202">
        <v>6500</v>
      </c>
      <c r="BR14" s="202">
        <v>5000</v>
      </c>
      <c r="BS14" s="202">
        <v>5200</v>
      </c>
      <c r="BT14" s="202">
        <v>4500</v>
      </c>
      <c r="BU14" s="202"/>
      <c r="BV14" s="202"/>
      <c r="BW14" s="202">
        <v>12150</v>
      </c>
      <c r="BX14" s="202"/>
      <c r="BY14" s="202">
        <v>500</v>
      </c>
      <c r="BZ14" s="202">
        <v>5000</v>
      </c>
      <c r="CA14" s="202"/>
      <c r="CB14" s="202">
        <v>5000</v>
      </c>
      <c r="CC14" s="202">
        <v>1750</v>
      </c>
      <c r="CD14" s="202"/>
      <c r="CE14" s="202"/>
      <c r="CF14" s="202"/>
      <c r="CG14" s="202">
        <v>1360</v>
      </c>
      <c r="CH14" s="202"/>
      <c r="CI14" s="202"/>
      <c r="CJ14" s="202"/>
      <c r="CK14" s="202">
        <v>1250</v>
      </c>
      <c r="CL14" s="202">
        <v>2025</v>
      </c>
      <c r="CM14" s="202">
        <v>1500</v>
      </c>
      <c r="CN14" s="202">
        <v>3500</v>
      </c>
      <c r="CO14" s="202">
        <v>3500</v>
      </c>
      <c r="CP14" s="202">
        <v>5000</v>
      </c>
      <c r="CQ14" s="202"/>
      <c r="CR14" s="202">
        <v>2410.0300000000002</v>
      </c>
      <c r="CS14" s="202"/>
      <c r="CT14" s="202">
        <v>2500</v>
      </c>
      <c r="CU14" s="202">
        <v>2500</v>
      </c>
      <c r="CV14" s="202">
        <v>2000</v>
      </c>
      <c r="CW14" s="202"/>
      <c r="CX14" s="202">
        <v>2500</v>
      </c>
      <c r="CY14" s="202">
        <v>3500</v>
      </c>
      <c r="CZ14" s="202">
        <v>3500</v>
      </c>
      <c r="DA14" s="202">
        <v>1000</v>
      </c>
      <c r="DB14" s="202">
        <v>3500</v>
      </c>
      <c r="DC14" s="202">
        <v>2500</v>
      </c>
      <c r="DD14" s="202">
        <v>1000</v>
      </c>
      <c r="DE14" s="202"/>
      <c r="DF14" s="202"/>
      <c r="DG14" s="203"/>
    </row>
    <row r="15" spans="1:111" s="91" customFormat="1" ht="22.5">
      <c r="A15" s="156">
        <f>IF(Raming[[#This Row],[Nummering]]=1,SUM($B$9:B15),0)</f>
        <v>5</v>
      </c>
      <c r="B15" s="242">
        <f>IF(Raming[[#This Row],[Hoeveelheid voorzien]]&gt;0,1,0)</f>
        <v>1</v>
      </c>
      <c r="C15" s="93" t="s">
        <v>60</v>
      </c>
      <c r="D15" s="55"/>
      <c r="E15" s="49" t="s">
        <v>61</v>
      </c>
      <c r="F15" s="56"/>
      <c r="G15" s="54" t="s">
        <v>627</v>
      </c>
      <c r="H15" s="233"/>
      <c r="I15" s="47" t="s">
        <v>58</v>
      </c>
      <c r="J15" s="98" t="s">
        <v>63</v>
      </c>
      <c r="K15" s="94">
        <v>4</v>
      </c>
      <c r="L15" s="327"/>
      <c r="M15" s="48"/>
      <c r="N15" s="95" t="s">
        <v>713</v>
      </c>
      <c r="O15" s="92">
        <v>200</v>
      </c>
      <c r="P15" s="73">
        <f>Raming[[#This Row],[Hoeveelheid voorzien]]*Raming[[#This Row],[EHP]]</f>
        <v>800</v>
      </c>
      <c r="Q15" s="96" t="s">
        <v>64</v>
      </c>
      <c r="R15" s="74">
        <v>100</v>
      </c>
      <c r="S15" s="75"/>
      <c r="T15" s="76"/>
      <c r="U15" s="77"/>
      <c r="V15" s="78"/>
      <c r="W15" s="79"/>
      <c r="X15" s="80"/>
      <c r="Y15" s="81">
        <f>SUM(Raming[[#This Row],[Aquafin]:[Aandeel 7]])</f>
        <v>100</v>
      </c>
      <c r="Z15" s="82">
        <f>IFERROR(ROUND(Raming[[#This Row],[Hoeveelheid voorzien]]*Raming[[#This Row],[Aquafin]]/100,2),0)</f>
        <v>200</v>
      </c>
      <c r="AA15" s="82">
        <f>IFERROR(ROUND(Raming[[#This Row],[HV1]]*Raming[[#This Row],[EHP]],2),0)</f>
        <v>800</v>
      </c>
      <c r="AB15" s="83">
        <f>IFERROR(ROUND(Raming[[#This Row],[Hoeveelheid voorzien]]*Raming[[#This Row],[Aandeel 2]]/100,2),0)</f>
        <v>0</v>
      </c>
      <c r="AC15" s="83">
        <f>IFERROR(ROUND(Raming[[#This Row],[HV2]]*Raming[[#This Row],[EHP]],2),0)</f>
        <v>0</v>
      </c>
      <c r="AD15" s="84">
        <f>IFERROR(ROUND(Raming[[#This Row],[Hoeveelheid voorzien]]*Raming[[#This Row],[Aandeel 3]]/100,2),0)</f>
        <v>0</v>
      </c>
      <c r="AE15" s="84">
        <f>IFERROR(ROUND(Raming[[#This Row],[HV3]]*Raming[[#This Row],[EHP]],2),0)</f>
        <v>0</v>
      </c>
      <c r="AF15" s="85">
        <f>IFERROR(ROUND(Raming[[#This Row],[Hoeveelheid voorzien]]*Raming[[#This Row],[Aandeel 4]]/100,2),0)</f>
        <v>0</v>
      </c>
      <c r="AG15" s="85">
        <f>IFERROR(ROUND(Raming[[#This Row],[HV4]]*Raming[[#This Row],[EHP]],2),0)</f>
        <v>0</v>
      </c>
      <c r="AH15" s="86">
        <f>IFERROR(ROUND(Raming[[#This Row],[Hoeveelheid voorzien]]*Raming[[#This Row],[Aandeel 5]]/100,2),0)</f>
        <v>0</v>
      </c>
      <c r="AI15" s="86">
        <f>IFERROR(ROUND(Raming[[#This Row],[HV5]]*Raming[[#This Row],[EHP]],2),0)</f>
        <v>0</v>
      </c>
      <c r="AJ15" s="87">
        <f>IFERROR(ROUND(Raming[[#This Row],[Hoeveelheid voorzien]]*Raming[[#This Row],[Aandeel 6]]/100,2),0)</f>
        <v>0</v>
      </c>
      <c r="AK15" s="87">
        <f>IFERROR(ROUND(Raming[[#This Row],[HV6]]*Raming[[#This Row],[EHP]],2),0)</f>
        <v>0</v>
      </c>
      <c r="AL15" s="88">
        <f>IFERROR(ROUND(Raming[[#This Row],[Hoeveelheid voorzien]]*Raming[[#This Row],[Aandeel 7]]/100,2),0)</f>
        <v>0</v>
      </c>
      <c r="AM15" s="88">
        <f>IFERROR(ROUND(Raming[[#This Row],[HV7]]*Raming[[#This Row],[EHP]],2),0)</f>
        <v>0</v>
      </c>
      <c r="AN15" s="89">
        <f>Raming[[#This Row],[HV7]]+Raming[[#This Row],[HV6]]+Raming[[#This Row],[HV5]]+Raming[[#This Row],[HV4]]+Raming[[#This Row],[HV3]]+Raming[[#This Row],[HV2]]+Raming[[#This Row],[HV1]]</f>
        <v>200</v>
      </c>
      <c r="AO15" s="90">
        <v>1</v>
      </c>
      <c r="AP15" s="199">
        <f>IFERROR(ROUND(AVERAGE(Raming[[#This Row],[kolom niet invullen]:[243/001]]),2),"")</f>
        <v>3500</v>
      </c>
      <c r="AQ15" s="202"/>
      <c r="AR15" s="204"/>
      <c r="AS15" s="201" t="s">
        <v>46</v>
      </c>
      <c r="AT15" s="200"/>
      <c r="AU15" s="202">
        <v>3500</v>
      </c>
      <c r="AV15" s="202"/>
      <c r="AW15" s="202"/>
      <c r="AX15" s="202"/>
      <c r="AY15" s="202"/>
      <c r="AZ15" s="202"/>
      <c r="BA15" s="202"/>
      <c r="BB15" s="202"/>
      <c r="BC15" s="202"/>
      <c r="BD15" s="202"/>
      <c r="BE15" s="202"/>
      <c r="BF15" s="202"/>
      <c r="BG15" s="202"/>
      <c r="BH15" s="202"/>
      <c r="BI15" s="202"/>
      <c r="BJ15" s="202"/>
      <c r="BK15" s="202"/>
      <c r="BL15" s="202"/>
      <c r="BM15" s="202"/>
      <c r="BN15" s="202"/>
      <c r="BO15" s="202"/>
      <c r="BP15" s="202"/>
      <c r="BQ15" s="202"/>
      <c r="BR15" s="202"/>
      <c r="BS15" s="202"/>
      <c r="BT15" s="202"/>
      <c r="BU15" s="202"/>
      <c r="BV15" s="202"/>
      <c r="BW15" s="202"/>
      <c r="BX15" s="202"/>
      <c r="BY15" s="202"/>
      <c r="BZ15" s="202"/>
      <c r="CA15" s="202"/>
      <c r="CB15" s="202"/>
      <c r="CC15" s="202"/>
      <c r="CD15" s="202"/>
      <c r="CE15" s="202"/>
      <c r="CF15" s="202"/>
      <c r="CG15" s="202"/>
      <c r="CH15" s="202"/>
      <c r="CI15" s="202"/>
      <c r="CJ15" s="202"/>
      <c r="CK15" s="202"/>
      <c r="CL15" s="202"/>
      <c r="CM15" s="202"/>
      <c r="CN15" s="202"/>
      <c r="CO15" s="202"/>
      <c r="CP15" s="202"/>
      <c r="CQ15" s="202"/>
      <c r="CR15" s="202"/>
      <c r="CS15" s="202"/>
      <c r="CT15" s="202"/>
      <c r="CU15" s="202"/>
      <c r="CV15" s="202"/>
      <c r="CW15" s="202"/>
      <c r="CX15" s="202"/>
      <c r="CY15" s="202"/>
      <c r="CZ15" s="202"/>
      <c r="DA15" s="202"/>
      <c r="DB15" s="202"/>
      <c r="DC15" s="202"/>
      <c r="DD15" s="202"/>
      <c r="DE15" s="202"/>
      <c r="DF15" s="202"/>
      <c r="DG15" s="203"/>
    </row>
    <row r="16" spans="1:111" s="91" customFormat="1">
      <c r="A16" s="156">
        <f>IF(Raming[[#This Row],[Nummering]]=1,SUM($B$9:B16),0)</f>
        <v>0</v>
      </c>
      <c r="B16" s="242">
        <f>IF(Raming[[#This Row],[Hoeveelheid voorzien]]&gt;0,1,0)</f>
        <v>0</v>
      </c>
      <c r="C16" s="109"/>
      <c r="D16" s="109" t="s">
        <v>66</v>
      </c>
      <c r="E16" s="110"/>
      <c r="F16" s="109" t="s">
        <v>67</v>
      </c>
      <c r="G16" s="111"/>
      <c r="H16" s="166"/>
      <c r="I16" s="112"/>
      <c r="J16" s="112" t="s">
        <v>28</v>
      </c>
      <c r="K16" s="118" t="s">
        <v>28</v>
      </c>
      <c r="L16" s="327"/>
      <c r="M16" s="155"/>
      <c r="N16" s="139"/>
      <c r="O16" s="40"/>
      <c r="P16" s="73"/>
      <c r="Q16" s="50"/>
      <c r="R16" s="74">
        <v>100</v>
      </c>
      <c r="S16" s="75"/>
      <c r="T16" s="76"/>
      <c r="U16" s="77"/>
      <c r="V16" s="78"/>
      <c r="W16" s="79"/>
      <c r="X16" s="80"/>
      <c r="Y16" s="81">
        <f>SUM(Raming[[#This Row],[Aquafin]:[Aandeel 7]])</f>
        <v>100</v>
      </c>
      <c r="Z16" s="173">
        <f>IFERROR(ROUND(Raming[[#This Row],[Hoeveelheid voorzien]]*Raming[[#This Row],[Aquafin]]/100,2),0)</f>
        <v>0</v>
      </c>
      <c r="AA16" s="173">
        <f>IFERROR(ROUND(Raming[[#This Row],[HV1]]*Raming[[#This Row],[EHP]],2),0)</f>
        <v>0</v>
      </c>
      <c r="AB16" s="174">
        <f>IFERROR(ROUND(Raming[[#This Row],[Hoeveelheid voorzien]]*Raming[[#This Row],[Aandeel 2]]/100,2),0)</f>
        <v>0</v>
      </c>
      <c r="AC16" s="174">
        <f>IFERROR(ROUND(Raming[[#This Row],[HV2]]*Raming[[#This Row],[EHP]],2),0)</f>
        <v>0</v>
      </c>
      <c r="AD16" s="175">
        <f>IFERROR(ROUND(Raming[[#This Row],[Hoeveelheid voorzien]]*Raming[[#This Row],[Aandeel 3]]/100,2),0)</f>
        <v>0</v>
      </c>
      <c r="AE16" s="175">
        <f>IFERROR(ROUND(Raming[[#This Row],[HV3]]*Raming[[#This Row],[EHP]],2),0)</f>
        <v>0</v>
      </c>
      <c r="AF16" s="176">
        <f>IFERROR(ROUND(Raming[[#This Row],[Hoeveelheid voorzien]]*Raming[[#This Row],[Aandeel 4]]/100,2),0)</f>
        <v>0</v>
      </c>
      <c r="AG16" s="176">
        <f>IFERROR(ROUND(Raming[[#This Row],[HV4]]*Raming[[#This Row],[EHP]],2),0)</f>
        <v>0</v>
      </c>
      <c r="AH16" s="177">
        <f>IFERROR(ROUND(Raming[[#This Row],[Hoeveelheid voorzien]]*Raming[[#This Row],[Aandeel 5]]/100,2),0)</f>
        <v>0</v>
      </c>
      <c r="AI16" s="177">
        <f>IFERROR(ROUND(Raming[[#This Row],[HV5]]*Raming[[#This Row],[EHP]],2),0)</f>
        <v>0</v>
      </c>
      <c r="AJ16" s="178">
        <f>IFERROR(ROUND(Raming[[#This Row],[Hoeveelheid voorzien]]*Raming[[#This Row],[Aandeel 6]]/100,2),0)</f>
        <v>0</v>
      </c>
      <c r="AK16" s="178">
        <f>IFERROR(ROUND(Raming[[#This Row],[HV6]]*Raming[[#This Row],[EHP]],2),0)</f>
        <v>0</v>
      </c>
      <c r="AL16" s="179">
        <f>IFERROR(ROUND(Raming[[#This Row],[Hoeveelheid voorzien]]*Raming[[#This Row],[Aandeel 7]]/100,2),0)</f>
        <v>0</v>
      </c>
      <c r="AM16" s="179">
        <f>IFERROR(ROUND(Raming[[#This Row],[HV7]]*Raming[[#This Row],[EHP]],2),0)</f>
        <v>0</v>
      </c>
      <c r="AN16" s="89">
        <f>Raming[[#This Row],[HV7]]+Raming[[#This Row],[HV6]]+Raming[[#This Row],[HV5]]+Raming[[#This Row],[HV4]]+Raming[[#This Row],[HV3]]+Raming[[#This Row],[HV2]]+Raming[[#This Row],[HV1]]</f>
        <v>0</v>
      </c>
      <c r="AO16" s="90" t="s">
        <v>16</v>
      </c>
      <c r="AP16" s="199" t="str">
        <f>IFERROR(ROUND(AVERAGE(Raming[[#This Row],[kolom niet invullen]:[243/001]]),2),"")</f>
        <v/>
      </c>
      <c r="AQ16" s="202"/>
      <c r="AR16" s="204"/>
      <c r="AS16" s="201" t="s">
        <v>46</v>
      </c>
      <c r="AT16" s="200"/>
      <c r="AU16" s="202"/>
      <c r="AV16" s="202"/>
      <c r="AW16" s="202"/>
      <c r="AX16" s="202"/>
      <c r="AY16" s="202"/>
      <c r="AZ16" s="202"/>
      <c r="BA16" s="202"/>
      <c r="BB16" s="202"/>
      <c r="BC16" s="202"/>
      <c r="BD16" s="202"/>
      <c r="BE16" s="202"/>
      <c r="BF16" s="202"/>
      <c r="BG16" s="202"/>
      <c r="BH16" s="202"/>
      <c r="BI16" s="202"/>
      <c r="BJ16" s="202"/>
      <c r="BK16" s="202"/>
      <c r="BL16" s="202"/>
      <c r="BM16" s="202"/>
      <c r="BN16" s="202"/>
      <c r="BO16" s="202"/>
      <c r="BP16" s="202"/>
      <c r="BQ16" s="202"/>
      <c r="BR16" s="202"/>
      <c r="BS16" s="202"/>
      <c r="BT16" s="202"/>
      <c r="BU16" s="202"/>
      <c r="BV16" s="202"/>
      <c r="BW16" s="202"/>
      <c r="BX16" s="202"/>
      <c r="BY16" s="202"/>
      <c r="BZ16" s="202"/>
      <c r="CA16" s="202"/>
      <c r="CB16" s="202"/>
      <c r="CC16" s="202"/>
      <c r="CD16" s="202"/>
      <c r="CE16" s="202"/>
      <c r="CF16" s="202"/>
      <c r="CG16" s="202"/>
      <c r="CH16" s="202"/>
      <c r="CI16" s="202"/>
      <c r="CJ16" s="202"/>
      <c r="CK16" s="202"/>
      <c r="CL16" s="202"/>
      <c r="CM16" s="202"/>
      <c r="CN16" s="202"/>
      <c r="CO16" s="202"/>
      <c r="CP16" s="202"/>
      <c r="CQ16" s="202"/>
      <c r="CR16" s="202"/>
      <c r="CS16" s="202"/>
      <c r="CT16" s="202"/>
      <c r="CU16" s="202"/>
      <c r="CV16" s="202"/>
      <c r="CW16" s="202"/>
      <c r="CX16" s="202"/>
      <c r="CY16" s="202"/>
      <c r="CZ16" s="202"/>
      <c r="DA16" s="202"/>
      <c r="DB16" s="202"/>
      <c r="DC16" s="202"/>
      <c r="DD16" s="202"/>
      <c r="DE16" s="202"/>
      <c r="DF16" s="202"/>
      <c r="DG16" s="203"/>
    </row>
    <row r="17" spans="1:111" s="91" customFormat="1">
      <c r="A17" s="156">
        <f>IF(Raming[[#This Row],[Nummering]]=1,SUM($B$9:B17),0)</f>
        <v>0</v>
      </c>
      <c r="B17" s="242">
        <f>IF(Raming[[#This Row],[Hoeveelheid voorzien]]&gt;0,1,0)</f>
        <v>0</v>
      </c>
      <c r="C17" s="113"/>
      <c r="D17" s="113" t="s">
        <v>69</v>
      </c>
      <c r="E17" s="113"/>
      <c r="F17" s="113" t="s">
        <v>70</v>
      </c>
      <c r="G17" s="115"/>
      <c r="H17" s="231"/>
      <c r="I17" s="113"/>
      <c r="J17" s="182" t="s">
        <v>28</v>
      </c>
      <c r="K17" s="118" t="s">
        <v>28</v>
      </c>
      <c r="L17" s="326"/>
      <c r="M17" s="45"/>
      <c r="N17" s="46"/>
      <c r="O17" s="40"/>
      <c r="P17" s="73"/>
      <c r="Q17" s="50"/>
      <c r="R17" s="74">
        <v>100</v>
      </c>
      <c r="S17" s="75"/>
      <c r="T17" s="76"/>
      <c r="U17" s="77"/>
      <c r="V17" s="78"/>
      <c r="W17" s="79"/>
      <c r="X17" s="80"/>
      <c r="Y17" s="81">
        <f>SUM(Raming[[#This Row],[Aquafin]:[Aandeel 7]])</f>
        <v>100</v>
      </c>
      <c r="Z17" s="173">
        <f>IFERROR(ROUND(Raming[[#This Row],[Hoeveelheid voorzien]]*Raming[[#This Row],[Aquafin]]/100,2),0)</f>
        <v>0</v>
      </c>
      <c r="AA17" s="173">
        <f>IFERROR(ROUND(Raming[[#This Row],[HV1]]*Raming[[#This Row],[EHP]],2),0)</f>
        <v>0</v>
      </c>
      <c r="AB17" s="174">
        <f>IFERROR(ROUND(Raming[[#This Row],[Hoeveelheid voorzien]]*Raming[[#This Row],[Aandeel 2]]/100,2),0)</f>
        <v>0</v>
      </c>
      <c r="AC17" s="174">
        <f>IFERROR(ROUND(Raming[[#This Row],[HV2]]*Raming[[#This Row],[EHP]],2),0)</f>
        <v>0</v>
      </c>
      <c r="AD17" s="175">
        <f>IFERROR(ROUND(Raming[[#This Row],[Hoeveelheid voorzien]]*Raming[[#This Row],[Aandeel 3]]/100,2),0)</f>
        <v>0</v>
      </c>
      <c r="AE17" s="175">
        <f>IFERROR(ROUND(Raming[[#This Row],[HV3]]*Raming[[#This Row],[EHP]],2),0)</f>
        <v>0</v>
      </c>
      <c r="AF17" s="176">
        <f>IFERROR(ROUND(Raming[[#This Row],[Hoeveelheid voorzien]]*Raming[[#This Row],[Aandeel 4]]/100,2),0)</f>
        <v>0</v>
      </c>
      <c r="AG17" s="176">
        <f>IFERROR(ROUND(Raming[[#This Row],[HV4]]*Raming[[#This Row],[EHP]],2),0)</f>
        <v>0</v>
      </c>
      <c r="AH17" s="177">
        <f>IFERROR(ROUND(Raming[[#This Row],[Hoeveelheid voorzien]]*Raming[[#This Row],[Aandeel 5]]/100,2),0)</f>
        <v>0</v>
      </c>
      <c r="AI17" s="177">
        <f>IFERROR(ROUND(Raming[[#This Row],[HV5]]*Raming[[#This Row],[EHP]],2),0)</f>
        <v>0</v>
      </c>
      <c r="AJ17" s="178">
        <f>IFERROR(ROUND(Raming[[#This Row],[Hoeveelheid voorzien]]*Raming[[#This Row],[Aandeel 6]]/100,2),0)</f>
        <v>0</v>
      </c>
      <c r="AK17" s="178">
        <f>IFERROR(ROUND(Raming[[#This Row],[HV6]]*Raming[[#This Row],[EHP]],2),0)</f>
        <v>0</v>
      </c>
      <c r="AL17" s="179">
        <f>IFERROR(ROUND(Raming[[#This Row],[Hoeveelheid voorzien]]*Raming[[#This Row],[Aandeel 7]]/100,2),0)</f>
        <v>0</v>
      </c>
      <c r="AM17" s="179">
        <f>IFERROR(ROUND(Raming[[#This Row],[HV7]]*Raming[[#This Row],[EHP]],2),0)</f>
        <v>0</v>
      </c>
      <c r="AN17" s="89">
        <f>Raming[[#This Row],[HV7]]+Raming[[#This Row],[HV6]]+Raming[[#This Row],[HV5]]+Raming[[#This Row],[HV4]]+Raming[[#This Row],[HV3]]+Raming[[#This Row],[HV2]]+Raming[[#This Row],[HV1]]</f>
        <v>0</v>
      </c>
      <c r="AO17" s="90" t="s">
        <v>16</v>
      </c>
      <c r="AP17" s="199" t="str">
        <f>IFERROR(ROUND(AVERAGE(Raming[[#This Row],[kolom niet invullen]:[243/001]]),2),"")</f>
        <v/>
      </c>
      <c r="AQ17" s="202"/>
      <c r="AR17" s="204"/>
      <c r="AS17" s="201" t="s">
        <v>46</v>
      </c>
      <c r="AT17" s="200"/>
      <c r="AU17" s="202"/>
      <c r="AV17" s="202"/>
      <c r="AW17" s="202"/>
      <c r="AX17" s="202"/>
      <c r="AY17" s="202"/>
      <c r="AZ17" s="202"/>
      <c r="BA17" s="202"/>
      <c r="BB17" s="202"/>
      <c r="BC17" s="202"/>
      <c r="BD17" s="202"/>
      <c r="BE17" s="202"/>
      <c r="BF17" s="202"/>
      <c r="BG17" s="202"/>
      <c r="BH17" s="202"/>
      <c r="BI17" s="202"/>
      <c r="BJ17" s="202"/>
      <c r="BK17" s="202"/>
      <c r="BL17" s="202"/>
      <c r="BM17" s="202"/>
      <c r="BN17" s="202"/>
      <c r="BO17" s="202"/>
      <c r="BP17" s="202"/>
      <c r="BQ17" s="202"/>
      <c r="BR17" s="202"/>
      <c r="BS17" s="202"/>
      <c r="BT17" s="202"/>
      <c r="BU17" s="202"/>
      <c r="BV17" s="202"/>
      <c r="BW17" s="202"/>
      <c r="BX17" s="202"/>
      <c r="BY17" s="202"/>
      <c r="BZ17" s="202"/>
      <c r="CA17" s="202"/>
      <c r="CB17" s="202"/>
      <c r="CC17" s="202"/>
      <c r="CD17" s="202"/>
      <c r="CE17" s="202"/>
      <c r="CF17" s="202"/>
      <c r="CG17" s="202"/>
      <c r="CH17" s="202"/>
      <c r="CI17" s="202"/>
      <c r="CJ17" s="202"/>
      <c r="CK17" s="202"/>
      <c r="CL17" s="202"/>
      <c r="CM17" s="202"/>
      <c r="CN17" s="202"/>
      <c r="CO17" s="202"/>
      <c r="CP17" s="202"/>
      <c r="CQ17" s="202"/>
      <c r="CR17" s="202"/>
      <c r="CS17" s="202"/>
      <c r="CT17" s="202"/>
      <c r="CU17" s="202"/>
      <c r="CV17" s="202"/>
      <c r="CW17" s="202"/>
      <c r="CX17" s="202"/>
      <c r="CY17" s="202"/>
      <c r="CZ17" s="202"/>
      <c r="DA17" s="202"/>
      <c r="DB17" s="202"/>
      <c r="DC17" s="202"/>
      <c r="DD17" s="202"/>
      <c r="DE17" s="202"/>
      <c r="DF17" s="202"/>
      <c r="DG17" s="203"/>
    </row>
    <row r="18" spans="1:111" s="91" customFormat="1" ht="22.5">
      <c r="A18" s="156">
        <f>IF(Raming[[#This Row],[Nummering]]=1,SUM($B$9:B18),0)</f>
        <v>6</v>
      </c>
      <c r="B18" s="242">
        <f>IF(Raming[[#This Row],[Hoeveelheid voorzien]]&gt;0,1,0)</f>
        <v>1</v>
      </c>
      <c r="C18" s="116" t="s">
        <v>55</v>
      </c>
      <c r="D18" s="117" t="s">
        <v>71</v>
      </c>
      <c r="E18" s="49"/>
      <c r="F18" s="47" t="s">
        <v>72</v>
      </c>
      <c r="G18" s="121"/>
      <c r="H18" s="239" t="s">
        <v>73</v>
      </c>
      <c r="I18" s="117" t="s">
        <v>32</v>
      </c>
      <c r="J18" s="124" t="s">
        <v>28</v>
      </c>
      <c r="K18" s="118">
        <v>2954.63</v>
      </c>
      <c r="L18" s="339"/>
      <c r="M18" s="58" t="s">
        <v>626</v>
      </c>
      <c r="N18" s="95" t="s">
        <v>713</v>
      </c>
      <c r="O18" s="40">
        <v>1</v>
      </c>
      <c r="P18" s="73">
        <f>Raming[[#This Row],[Hoeveelheid voorzien]]*Raming[[#This Row],[EHP]]</f>
        <v>2954.63</v>
      </c>
      <c r="Q18" s="50" t="s">
        <v>64</v>
      </c>
      <c r="R18" s="74">
        <v>100</v>
      </c>
      <c r="S18" s="75"/>
      <c r="T18" s="76"/>
      <c r="U18" s="77"/>
      <c r="V18" s="78"/>
      <c r="W18" s="79"/>
      <c r="X18" s="80"/>
      <c r="Y18" s="81">
        <f>SUM(Raming[[#This Row],[Aquafin]:[Aandeel 7]])</f>
        <v>100</v>
      </c>
      <c r="Z18" s="173">
        <f>IFERROR(ROUND(Raming[[#This Row],[Hoeveelheid voorzien]]*Raming[[#This Row],[Aquafin]]/100,2),0)</f>
        <v>1</v>
      </c>
      <c r="AA18" s="173">
        <f>IFERROR(ROUND(Raming[[#This Row],[HV1]]*Raming[[#This Row],[EHP]],2),0)</f>
        <v>2954.63</v>
      </c>
      <c r="AB18" s="174">
        <f>IFERROR(ROUND(Raming[[#This Row],[Hoeveelheid voorzien]]*Raming[[#This Row],[Aandeel 2]]/100,2),0)</f>
        <v>0</v>
      </c>
      <c r="AC18" s="174">
        <f>IFERROR(ROUND(Raming[[#This Row],[HV2]]*Raming[[#This Row],[EHP]],2),0)</f>
        <v>0</v>
      </c>
      <c r="AD18" s="175">
        <f>IFERROR(ROUND(Raming[[#This Row],[Hoeveelheid voorzien]]*Raming[[#This Row],[Aandeel 3]]/100,2),0)</f>
        <v>0</v>
      </c>
      <c r="AE18" s="175">
        <f>IFERROR(ROUND(Raming[[#This Row],[HV3]]*Raming[[#This Row],[EHP]],2),0)</f>
        <v>0</v>
      </c>
      <c r="AF18" s="176">
        <f>IFERROR(ROUND(Raming[[#This Row],[Hoeveelheid voorzien]]*Raming[[#This Row],[Aandeel 4]]/100,2),0)</f>
        <v>0</v>
      </c>
      <c r="AG18" s="176">
        <f>IFERROR(ROUND(Raming[[#This Row],[HV4]]*Raming[[#This Row],[EHP]],2),0)</f>
        <v>0</v>
      </c>
      <c r="AH18" s="177">
        <f>IFERROR(ROUND(Raming[[#This Row],[Hoeveelheid voorzien]]*Raming[[#This Row],[Aandeel 5]]/100,2),0)</f>
        <v>0</v>
      </c>
      <c r="AI18" s="177">
        <f>IFERROR(ROUND(Raming[[#This Row],[HV5]]*Raming[[#This Row],[EHP]],2),0)</f>
        <v>0</v>
      </c>
      <c r="AJ18" s="178">
        <f>IFERROR(ROUND(Raming[[#This Row],[Hoeveelheid voorzien]]*Raming[[#This Row],[Aandeel 6]]/100,2),0)</f>
        <v>0</v>
      </c>
      <c r="AK18" s="178">
        <f>IFERROR(ROUND(Raming[[#This Row],[HV6]]*Raming[[#This Row],[EHP]],2),0)</f>
        <v>0</v>
      </c>
      <c r="AL18" s="179">
        <f>IFERROR(ROUND(Raming[[#This Row],[Hoeveelheid voorzien]]*Raming[[#This Row],[Aandeel 7]]/100,2),0)</f>
        <v>0</v>
      </c>
      <c r="AM18" s="179">
        <f>IFERROR(ROUND(Raming[[#This Row],[HV7]]*Raming[[#This Row],[EHP]],2),0)</f>
        <v>0</v>
      </c>
      <c r="AN18" s="89">
        <f>Raming[[#This Row],[HV7]]+Raming[[#This Row],[HV6]]+Raming[[#This Row],[HV5]]+Raming[[#This Row],[HV4]]+Raming[[#This Row],[HV3]]+Raming[[#This Row],[HV2]]+Raming[[#This Row],[HV1]]</f>
        <v>1</v>
      </c>
      <c r="AO18" s="90" t="s">
        <v>16</v>
      </c>
      <c r="AP18" s="199" t="str">
        <f>IFERROR(ROUND(AVERAGE(Raming[[#This Row],[kolom niet invullen]:[243/001]]),2),"")</f>
        <v/>
      </c>
      <c r="AQ18" s="202"/>
      <c r="AR18" s="204"/>
      <c r="AS18" s="201" t="s">
        <v>46</v>
      </c>
      <c r="AT18" s="200"/>
      <c r="AU18" s="202"/>
      <c r="AV18" s="202"/>
      <c r="AW18" s="202"/>
      <c r="AX18" s="202"/>
      <c r="AY18" s="202"/>
      <c r="AZ18" s="202"/>
      <c r="BA18" s="202"/>
      <c r="BB18" s="202"/>
      <c r="BC18" s="202"/>
      <c r="BD18" s="202"/>
      <c r="BE18" s="202"/>
      <c r="BF18" s="202"/>
      <c r="BG18" s="202"/>
      <c r="BH18" s="202"/>
      <c r="BI18" s="202"/>
      <c r="BJ18" s="202"/>
      <c r="BK18" s="202"/>
      <c r="BL18" s="202"/>
      <c r="BM18" s="202"/>
      <c r="BN18" s="202"/>
      <c r="BO18" s="202"/>
      <c r="BP18" s="202"/>
      <c r="BQ18" s="202"/>
      <c r="BR18" s="202"/>
      <c r="BS18" s="202"/>
      <c r="BT18" s="202"/>
      <c r="BU18" s="202"/>
      <c r="BV18" s="202"/>
      <c r="BW18" s="202"/>
      <c r="BX18" s="202"/>
      <c r="BY18" s="202"/>
      <c r="BZ18" s="202"/>
      <c r="CA18" s="202"/>
      <c r="CB18" s="202"/>
      <c r="CC18" s="202"/>
      <c r="CD18" s="202"/>
      <c r="CE18" s="202"/>
      <c r="CF18" s="202"/>
      <c r="CG18" s="202"/>
      <c r="CH18" s="202"/>
      <c r="CI18" s="202"/>
      <c r="CJ18" s="202"/>
      <c r="CK18" s="202"/>
      <c r="CL18" s="202"/>
      <c r="CM18" s="202"/>
      <c r="CN18" s="202"/>
      <c r="CO18" s="202"/>
      <c r="CP18" s="202"/>
      <c r="CQ18" s="202"/>
      <c r="CR18" s="202"/>
      <c r="CS18" s="202"/>
      <c r="CT18" s="202"/>
      <c r="CU18" s="202"/>
      <c r="CV18" s="202"/>
      <c r="CW18" s="202"/>
      <c r="CX18" s="202"/>
      <c r="CY18" s="202"/>
      <c r="CZ18" s="202"/>
      <c r="DA18" s="202"/>
      <c r="DB18" s="202"/>
      <c r="DC18" s="202"/>
      <c r="DD18" s="202"/>
      <c r="DE18" s="202"/>
      <c r="DF18" s="202"/>
      <c r="DG18" s="203"/>
    </row>
    <row r="19" spans="1:111" s="91" customFormat="1">
      <c r="A19" s="156">
        <f>IF(Raming[[#This Row],[Nummering]]=1,SUM($B$9:B19),0)</f>
        <v>0</v>
      </c>
      <c r="B19" s="242">
        <f>IF(Raming[[#This Row],[Hoeveelheid voorzien]]&gt;0,1,0)</f>
        <v>0</v>
      </c>
      <c r="C19" s="113"/>
      <c r="D19" s="113" t="s">
        <v>75</v>
      </c>
      <c r="E19" s="113"/>
      <c r="F19" s="113" t="s">
        <v>76</v>
      </c>
      <c r="G19" s="115"/>
      <c r="H19" s="231"/>
      <c r="I19" s="113"/>
      <c r="J19" s="182" t="s">
        <v>28</v>
      </c>
      <c r="K19" s="118" t="s">
        <v>28</v>
      </c>
      <c r="L19" s="326"/>
      <c r="M19" s="45"/>
      <c r="N19" s="46"/>
      <c r="O19" s="40"/>
      <c r="P19" s="73"/>
      <c r="Q19" s="50"/>
      <c r="R19" s="74">
        <v>100</v>
      </c>
      <c r="S19" s="75"/>
      <c r="T19" s="76"/>
      <c r="U19" s="77"/>
      <c r="V19" s="78"/>
      <c r="W19" s="79"/>
      <c r="X19" s="80"/>
      <c r="Y19" s="81">
        <f>SUM(Raming[[#This Row],[Aquafin]:[Aandeel 7]])</f>
        <v>100</v>
      </c>
      <c r="Z19" s="82">
        <f>IFERROR(ROUND(Raming[[#This Row],[Hoeveelheid voorzien]]*Raming[[#This Row],[Aquafin]]/100,2),0)</f>
        <v>0</v>
      </c>
      <c r="AA19" s="82">
        <f>IFERROR(ROUND(Raming[[#This Row],[HV1]]*Raming[[#This Row],[EHP]],2),0)</f>
        <v>0</v>
      </c>
      <c r="AB19" s="83">
        <f>IFERROR(ROUND(Raming[[#This Row],[Hoeveelheid voorzien]]*Raming[[#This Row],[Aandeel 2]]/100,2),0)</f>
        <v>0</v>
      </c>
      <c r="AC19" s="83">
        <f>IFERROR(ROUND(Raming[[#This Row],[HV2]]*Raming[[#This Row],[EHP]],2),0)</f>
        <v>0</v>
      </c>
      <c r="AD19" s="84">
        <f>IFERROR(ROUND(Raming[[#This Row],[Hoeveelheid voorzien]]*Raming[[#This Row],[Aandeel 3]]/100,2),0)</f>
        <v>0</v>
      </c>
      <c r="AE19" s="84">
        <f>IFERROR(ROUND(Raming[[#This Row],[HV3]]*Raming[[#This Row],[EHP]],2),0)</f>
        <v>0</v>
      </c>
      <c r="AF19" s="176">
        <f>IFERROR(ROUND(Raming[[#This Row],[Hoeveelheid voorzien]]*Raming[[#This Row],[Aandeel 4]]/100,2),0)</f>
        <v>0</v>
      </c>
      <c r="AG19" s="85">
        <f>IFERROR(ROUND(Raming[[#This Row],[HV4]]*Raming[[#This Row],[EHP]],2),0)</f>
        <v>0</v>
      </c>
      <c r="AH19" s="86">
        <f>IFERROR(ROUND(Raming[[#This Row],[Hoeveelheid voorzien]]*Raming[[#This Row],[Aandeel 5]]/100,2),0)</f>
        <v>0</v>
      </c>
      <c r="AI19" s="86">
        <f>IFERROR(ROUND(Raming[[#This Row],[HV5]]*Raming[[#This Row],[EHP]],2),0)</f>
        <v>0</v>
      </c>
      <c r="AJ19" s="87">
        <f>IFERROR(ROUND(Raming[[#This Row],[Hoeveelheid voorzien]]*Raming[[#This Row],[Aandeel 6]]/100,2),0)</f>
        <v>0</v>
      </c>
      <c r="AK19" s="87">
        <f>IFERROR(ROUND(Raming[[#This Row],[HV6]]*Raming[[#This Row],[EHP]],2),0)</f>
        <v>0</v>
      </c>
      <c r="AL19" s="88">
        <f>IFERROR(ROUND(Raming[[#This Row],[Hoeveelheid voorzien]]*Raming[[#This Row],[Aandeel 7]]/100,2),0)</f>
        <v>0</v>
      </c>
      <c r="AM19" s="88">
        <f>IFERROR(ROUND(Raming[[#This Row],[HV7]]*Raming[[#This Row],[EHP]],2),0)</f>
        <v>0</v>
      </c>
      <c r="AN19" s="89">
        <f>Raming[[#This Row],[HV7]]+Raming[[#This Row],[HV6]]+Raming[[#This Row],[HV5]]+Raming[[#This Row],[HV4]]+Raming[[#This Row],[HV3]]+Raming[[#This Row],[HV2]]+Raming[[#This Row],[HV1]]</f>
        <v>0</v>
      </c>
      <c r="AO19" s="90" t="s">
        <v>16</v>
      </c>
      <c r="AP19" s="199" t="str">
        <f>IFERROR(ROUND(AVERAGE(Raming[[#This Row],[kolom niet invullen]:[243/001]]),2),"")</f>
        <v/>
      </c>
      <c r="AQ19" s="199"/>
      <c r="AR19" s="204"/>
      <c r="AS19" s="201" t="s">
        <v>46</v>
      </c>
      <c r="AT19" s="200"/>
      <c r="AU19" s="202"/>
      <c r="AV19" s="202"/>
      <c r="AW19" s="202"/>
      <c r="AX19" s="202"/>
      <c r="AY19" s="202"/>
      <c r="AZ19" s="202"/>
      <c r="BA19" s="202"/>
      <c r="BB19" s="202"/>
      <c r="BC19" s="202"/>
      <c r="BD19" s="202"/>
      <c r="BE19" s="202"/>
      <c r="BF19" s="202"/>
      <c r="BG19" s="202"/>
      <c r="BH19" s="202"/>
      <c r="BI19" s="202"/>
      <c r="BJ19" s="202"/>
      <c r="BK19" s="202"/>
      <c r="BL19" s="202"/>
      <c r="BM19" s="202"/>
      <c r="BN19" s="202"/>
      <c r="BO19" s="202"/>
      <c r="BP19" s="202"/>
      <c r="BQ19" s="202"/>
      <c r="BR19" s="202"/>
      <c r="BS19" s="202"/>
      <c r="BT19" s="202"/>
      <c r="BU19" s="202"/>
      <c r="BV19" s="202"/>
      <c r="BW19" s="202"/>
      <c r="BX19" s="202"/>
      <c r="BY19" s="202"/>
      <c r="BZ19" s="202"/>
      <c r="CA19" s="202"/>
      <c r="CB19" s="202"/>
      <c r="CC19" s="202"/>
      <c r="CD19" s="202"/>
      <c r="CE19" s="202"/>
      <c r="CF19" s="202"/>
      <c r="CG19" s="202"/>
      <c r="CH19" s="202"/>
      <c r="CI19" s="202"/>
      <c r="CJ19" s="202"/>
      <c r="CK19" s="202"/>
      <c r="CL19" s="202"/>
      <c r="CM19" s="202"/>
      <c r="CN19" s="202"/>
      <c r="CO19" s="202"/>
      <c r="CP19" s="202"/>
      <c r="CQ19" s="202"/>
      <c r="CR19" s="202"/>
      <c r="CS19" s="202"/>
      <c r="CT19" s="202"/>
      <c r="CU19" s="202"/>
      <c r="CV19" s="202"/>
      <c r="CW19" s="202"/>
      <c r="CX19" s="202"/>
      <c r="CY19" s="202"/>
      <c r="CZ19" s="202"/>
      <c r="DA19" s="202"/>
      <c r="DB19" s="202"/>
      <c r="DC19" s="202"/>
      <c r="DD19" s="202"/>
      <c r="DE19" s="202"/>
      <c r="DF19" s="202"/>
      <c r="DG19" s="203"/>
    </row>
    <row r="20" spans="1:111" s="91" customFormat="1" ht="33.75">
      <c r="A20" s="156">
        <f>IF(Raming[[#This Row],[Nummering]]=1,SUM($B$9:B20),0)</f>
        <v>7</v>
      </c>
      <c r="B20" s="242">
        <f>IF(Raming[[#This Row],[Hoeveelheid voorzien]]&gt;0,1,0)</f>
        <v>1</v>
      </c>
      <c r="C20" s="116" t="s">
        <v>60</v>
      </c>
      <c r="D20" s="117"/>
      <c r="E20" s="49" t="s">
        <v>74</v>
      </c>
      <c r="F20" s="47"/>
      <c r="G20" s="47" t="s">
        <v>77</v>
      </c>
      <c r="H20" s="236"/>
      <c r="I20" s="117" t="s">
        <v>58</v>
      </c>
      <c r="J20" s="124" t="s">
        <v>63</v>
      </c>
      <c r="K20" s="118">
        <v>18</v>
      </c>
      <c r="L20" s="327"/>
      <c r="M20" s="155" t="s">
        <v>768</v>
      </c>
      <c r="N20" s="95" t="s">
        <v>713</v>
      </c>
      <c r="O20" s="40">
        <v>200</v>
      </c>
      <c r="P20" s="73">
        <f>Raming[[#This Row],[Hoeveelheid voorzien]]*Raming[[#This Row],[EHP]]</f>
        <v>3600</v>
      </c>
      <c r="Q20" s="50" t="s">
        <v>64</v>
      </c>
      <c r="R20" s="74">
        <v>100</v>
      </c>
      <c r="S20" s="75"/>
      <c r="T20" s="76"/>
      <c r="U20" s="77"/>
      <c r="V20" s="78"/>
      <c r="W20" s="79"/>
      <c r="X20" s="80"/>
      <c r="Y20" s="81">
        <f>SUM(Raming[[#This Row],[Aquafin]:[Aandeel 7]])</f>
        <v>100</v>
      </c>
      <c r="Z20" s="82">
        <f>IFERROR(ROUND(Raming[[#This Row],[Hoeveelheid voorzien]]*Raming[[#This Row],[Aquafin]]/100,2),0)</f>
        <v>200</v>
      </c>
      <c r="AA20" s="82">
        <f>IFERROR(ROUND(Raming[[#This Row],[HV1]]*Raming[[#This Row],[EHP]],2),0)</f>
        <v>3600</v>
      </c>
      <c r="AB20" s="83">
        <f>IFERROR(ROUND(Raming[[#This Row],[Hoeveelheid voorzien]]*Raming[[#This Row],[Aandeel 2]]/100,2),0)</f>
        <v>0</v>
      </c>
      <c r="AC20" s="83">
        <f>IFERROR(ROUND(Raming[[#This Row],[HV2]]*Raming[[#This Row],[EHP]],2),0)</f>
        <v>0</v>
      </c>
      <c r="AD20" s="84">
        <f>IFERROR(ROUND(Raming[[#This Row],[Hoeveelheid voorzien]]*Raming[[#This Row],[Aandeel 3]]/100,2),0)</f>
        <v>0</v>
      </c>
      <c r="AE20" s="84">
        <f>IFERROR(ROUND(Raming[[#This Row],[HV3]]*Raming[[#This Row],[EHP]],2),0)</f>
        <v>0</v>
      </c>
      <c r="AF20" s="176">
        <f>IFERROR(ROUND(Raming[[#This Row],[Hoeveelheid voorzien]]*Raming[[#This Row],[Aandeel 4]]/100,2),0)</f>
        <v>0</v>
      </c>
      <c r="AG20" s="85">
        <f>IFERROR(ROUND(Raming[[#This Row],[HV4]]*Raming[[#This Row],[EHP]],2),0)</f>
        <v>0</v>
      </c>
      <c r="AH20" s="86">
        <f>IFERROR(ROUND(Raming[[#This Row],[Hoeveelheid voorzien]]*Raming[[#This Row],[Aandeel 5]]/100,2),0)</f>
        <v>0</v>
      </c>
      <c r="AI20" s="86">
        <f>IFERROR(ROUND(Raming[[#This Row],[HV5]]*Raming[[#This Row],[EHP]],2),0)</f>
        <v>0</v>
      </c>
      <c r="AJ20" s="87">
        <f>IFERROR(ROUND(Raming[[#This Row],[Hoeveelheid voorzien]]*Raming[[#This Row],[Aandeel 6]]/100,2),0)</f>
        <v>0</v>
      </c>
      <c r="AK20" s="87">
        <f>IFERROR(ROUND(Raming[[#This Row],[HV6]]*Raming[[#This Row],[EHP]],2),0)</f>
        <v>0</v>
      </c>
      <c r="AL20" s="88">
        <f>IFERROR(ROUND(Raming[[#This Row],[Hoeveelheid voorzien]]*Raming[[#This Row],[Aandeel 7]]/100,2),0)</f>
        <v>0</v>
      </c>
      <c r="AM20" s="88">
        <f>IFERROR(ROUND(Raming[[#This Row],[HV7]]*Raming[[#This Row],[EHP]],2),0)</f>
        <v>0</v>
      </c>
      <c r="AN20" s="89">
        <f>Raming[[#This Row],[HV7]]+Raming[[#This Row],[HV6]]+Raming[[#This Row],[HV5]]+Raming[[#This Row],[HV4]]+Raming[[#This Row],[HV3]]+Raming[[#This Row],[HV2]]+Raming[[#This Row],[HV1]]</f>
        <v>200</v>
      </c>
      <c r="AO20" s="90" t="s">
        <v>16</v>
      </c>
      <c r="AP20" s="199">
        <f>IFERROR(ROUND(AVERAGE(Raming[[#This Row],[kolom niet invullen]:[243/001]]),2),"")</f>
        <v>160.25</v>
      </c>
      <c r="AQ20" s="202"/>
      <c r="AR20" s="204"/>
      <c r="AS20" s="201" t="s">
        <v>46</v>
      </c>
      <c r="AT20" s="200">
        <v>3000</v>
      </c>
      <c r="AU20" s="202">
        <v>1</v>
      </c>
      <c r="AV20" s="202"/>
      <c r="AW20" s="202"/>
      <c r="AX20" s="202">
        <v>1</v>
      </c>
      <c r="AY20" s="202"/>
      <c r="AZ20" s="202">
        <v>1</v>
      </c>
      <c r="BA20" s="202">
        <v>100</v>
      </c>
      <c r="BB20" s="202">
        <v>1</v>
      </c>
      <c r="BC20" s="202"/>
      <c r="BD20" s="202">
        <v>1</v>
      </c>
      <c r="BE20" s="202"/>
      <c r="BF20" s="202">
        <v>1</v>
      </c>
      <c r="BG20" s="202">
        <v>1000</v>
      </c>
      <c r="BH20" s="202">
        <v>1000</v>
      </c>
      <c r="BI20" s="202"/>
      <c r="BJ20" s="202">
        <v>1</v>
      </c>
      <c r="BK20" s="202">
        <v>1</v>
      </c>
      <c r="BL20" s="202">
        <v>1</v>
      </c>
      <c r="BM20" s="202">
        <v>1</v>
      </c>
      <c r="BN20" s="202">
        <v>1</v>
      </c>
      <c r="BO20" s="202">
        <v>1</v>
      </c>
      <c r="BP20" s="202"/>
      <c r="BQ20" s="202">
        <v>1</v>
      </c>
      <c r="BR20" s="202">
        <v>1</v>
      </c>
      <c r="BS20" s="202">
        <v>1</v>
      </c>
      <c r="BT20" s="202"/>
      <c r="BU20" s="202">
        <v>1</v>
      </c>
      <c r="BV20" s="202">
        <v>1</v>
      </c>
      <c r="BW20" s="202"/>
      <c r="BX20" s="202">
        <v>1</v>
      </c>
      <c r="BY20" s="202"/>
      <c r="BZ20" s="202">
        <v>1</v>
      </c>
      <c r="CA20" s="202">
        <v>1</v>
      </c>
      <c r="CB20" s="202">
        <v>1</v>
      </c>
      <c r="CC20" s="202"/>
      <c r="CD20" s="202">
        <v>1</v>
      </c>
      <c r="CE20" s="202">
        <v>1</v>
      </c>
      <c r="CF20" s="202">
        <v>1</v>
      </c>
      <c r="CG20" s="202"/>
      <c r="CH20" s="202">
        <v>1</v>
      </c>
      <c r="CI20" s="202">
        <v>1</v>
      </c>
      <c r="CJ20" s="202">
        <v>1</v>
      </c>
      <c r="CK20" s="202"/>
      <c r="CL20" s="202"/>
      <c r="CM20" s="202"/>
      <c r="CN20" s="202"/>
      <c r="CO20" s="202"/>
      <c r="CP20" s="202"/>
      <c r="CQ20" s="202"/>
      <c r="CR20" s="202">
        <v>1</v>
      </c>
      <c r="CS20" s="202"/>
      <c r="CT20" s="202"/>
      <c r="CU20" s="202"/>
      <c r="CV20" s="202"/>
      <c r="CW20" s="202"/>
      <c r="CX20" s="202"/>
      <c r="CY20" s="202"/>
      <c r="CZ20" s="202"/>
      <c r="DA20" s="202"/>
      <c r="DB20" s="202"/>
      <c r="DC20" s="202"/>
      <c r="DD20" s="202"/>
      <c r="DE20" s="202"/>
      <c r="DF20" s="202"/>
      <c r="DG20" s="203"/>
    </row>
    <row r="21" spans="1:111" s="91" customFormat="1" ht="33.75">
      <c r="A21" s="156">
        <f>IF(Raming[[#This Row],[Nummering]]=1,SUM($B$9:B21),0)</f>
        <v>8</v>
      </c>
      <c r="B21" s="242">
        <f>IF(Raming[[#This Row],[Hoeveelheid voorzien]]&gt;0,1,0)</f>
        <v>1</v>
      </c>
      <c r="C21" s="116" t="s">
        <v>60</v>
      </c>
      <c r="D21" s="117"/>
      <c r="E21" s="49" t="s">
        <v>74</v>
      </c>
      <c r="F21" s="47"/>
      <c r="G21" s="47" t="s">
        <v>78</v>
      </c>
      <c r="H21" s="236"/>
      <c r="I21" s="117" t="s">
        <v>58</v>
      </c>
      <c r="J21" s="124" t="s">
        <v>79</v>
      </c>
      <c r="K21" s="118">
        <v>7.5</v>
      </c>
      <c r="L21" s="327"/>
      <c r="M21" s="155" t="s">
        <v>768</v>
      </c>
      <c r="N21" s="95" t="s">
        <v>713</v>
      </c>
      <c r="O21" s="40">
        <v>1600</v>
      </c>
      <c r="P21" s="73">
        <f>Raming[[#This Row],[Hoeveelheid voorzien]]*Raming[[#This Row],[EHP]]</f>
        <v>12000</v>
      </c>
      <c r="Q21" s="50" t="s">
        <v>64</v>
      </c>
      <c r="R21" s="74">
        <v>100</v>
      </c>
      <c r="S21" s="75"/>
      <c r="T21" s="76"/>
      <c r="U21" s="77"/>
      <c r="V21" s="78"/>
      <c r="W21" s="79"/>
      <c r="X21" s="80"/>
      <c r="Y21" s="81">
        <f>SUM(Raming[[#This Row],[Aquafin]:[Aandeel 7]])</f>
        <v>100</v>
      </c>
      <c r="Z21" s="82">
        <f>IFERROR(ROUND(Raming[[#This Row],[Hoeveelheid voorzien]]*Raming[[#This Row],[Aquafin]]/100,2),0)</f>
        <v>1600</v>
      </c>
      <c r="AA21" s="82">
        <f>IFERROR(ROUND(Raming[[#This Row],[HV1]]*Raming[[#This Row],[EHP]],2),0)</f>
        <v>12000</v>
      </c>
      <c r="AB21" s="83">
        <f>IFERROR(ROUND(Raming[[#This Row],[Hoeveelheid voorzien]]*Raming[[#This Row],[Aandeel 2]]/100,2),0)</f>
        <v>0</v>
      </c>
      <c r="AC21" s="83">
        <f>IFERROR(ROUND(Raming[[#This Row],[HV2]]*Raming[[#This Row],[EHP]],2),0)</f>
        <v>0</v>
      </c>
      <c r="AD21" s="84">
        <f>IFERROR(ROUND(Raming[[#This Row],[Hoeveelheid voorzien]]*Raming[[#This Row],[Aandeel 3]]/100,2),0)</f>
        <v>0</v>
      </c>
      <c r="AE21" s="84">
        <f>IFERROR(ROUND(Raming[[#This Row],[HV3]]*Raming[[#This Row],[EHP]],2),0)</f>
        <v>0</v>
      </c>
      <c r="AF21" s="176">
        <f>IFERROR(ROUND(Raming[[#This Row],[Hoeveelheid voorzien]]*Raming[[#This Row],[Aandeel 4]]/100,2),0)</f>
        <v>0</v>
      </c>
      <c r="AG21" s="85">
        <f>IFERROR(ROUND(Raming[[#This Row],[HV4]]*Raming[[#This Row],[EHP]],2),0)</f>
        <v>0</v>
      </c>
      <c r="AH21" s="86">
        <f>IFERROR(ROUND(Raming[[#This Row],[Hoeveelheid voorzien]]*Raming[[#This Row],[Aandeel 5]]/100,2),0)</f>
        <v>0</v>
      </c>
      <c r="AI21" s="86">
        <f>IFERROR(ROUND(Raming[[#This Row],[HV5]]*Raming[[#This Row],[EHP]],2),0)</f>
        <v>0</v>
      </c>
      <c r="AJ21" s="87">
        <f>IFERROR(ROUND(Raming[[#This Row],[Hoeveelheid voorzien]]*Raming[[#This Row],[Aandeel 6]]/100,2),0)</f>
        <v>0</v>
      </c>
      <c r="AK21" s="87">
        <f>IFERROR(ROUND(Raming[[#This Row],[HV6]]*Raming[[#This Row],[EHP]],2),0)</f>
        <v>0</v>
      </c>
      <c r="AL21" s="88">
        <f>IFERROR(ROUND(Raming[[#This Row],[Hoeveelheid voorzien]]*Raming[[#This Row],[Aandeel 7]]/100,2),0)</f>
        <v>0</v>
      </c>
      <c r="AM21" s="88">
        <f>IFERROR(ROUND(Raming[[#This Row],[HV7]]*Raming[[#This Row],[EHP]],2),0)</f>
        <v>0</v>
      </c>
      <c r="AN21" s="89">
        <f>Raming[[#This Row],[HV7]]+Raming[[#This Row],[HV6]]+Raming[[#This Row],[HV5]]+Raming[[#This Row],[HV4]]+Raming[[#This Row],[HV3]]+Raming[[#This Row],[HV2]]+Raming[[#This Row],[HV1]]</f>
        <v>1600</v>
      </c>
      <c r="AO21" s="90" t="s">
        <v>16</v>
      </c>
      <c r="AP21" s="199">
        <f>IFERROR(ROUND(AVERAGE(Raming[[#This Row],[kolom niet invullen]:[243/001]]),2),"")</f>
        <v>134.19999999999999</v>
      </c>
      <c r="AQ21" s="202"/>
      <c r="AR21" s="204"/>
      <c r="AS21" s="201" t="s">
        <v>46</v>
      </c>
      <c r="AT21" s="200">
        <v>1000</v>
      </c>
      <c r="AU21" s="202">
        <v>1</v>
      </c>
      <c r="AV21" s="202"/>
      <c r="AW21" s="202"/>
      <c r="AX21" s="202">
        <v>1</v>
      </c>
      <c r="AY21" s="202"/>
      <c r="AZ21" s="202">
        <v>1</v>
      </c>
      <c r="BA21" s="202">
        <v>1000</v>
      </c>
      <c r="BB21" s="202">
        <v>1</v>
      </c>
      <c r="BC21" s="202"/>
      <c r="BD21" s="202">
        <v>1</v>
      </c>
      <c r="BE21" s="202"/>
      <c r="BF21" s="202">
        <v>1</v>
      </c>
      <c r="BG21" s="202">
        <v>1000</v>
      </c>
      <c r="BH21" s="202">
        <v>1000</v>
      </c>
      <c r="BI21" s="202"/>
      <c r="BJ21" s="202">
        <v>1</v>
      </c>
      <c r="BK21" s="202">
        <v>1</v>
      </c>
      <c r="BL21" s="202">
        <v>1</v>
      </c>
      <c r="BM21" s="202">
        <v>1</v>
      </c>
      <c r="BN21" s="202">
        <v>1</v>
      </c>
      <c r="BO21" s="202">
        <v>1</v>
      </c>
      <c r="BP21" s="202"/>
      <c r="BQ21" s="202">
        <v>1</v>
      </c>
      <c r="BR21" s="202">
        <v>1</v>
      </c>
      <c r="BS21" s="202">
        <v>1</v>
      </c>
      <c r="BT21" s="202"/>
      <c r="BU21" s="202">
        <v>1</v>
      </c>
      <c r="BV21" s="202">
        <v>1</v>
      </c>
      <c r="BW21" s="202"/>
      <c r="BX21" s="202">
        <v>1</v>
      </c>
      <c r="BY21" s="202"/>
      <c r="BZ21" s="202">
        <v>1</v>
      </c>
      <c r="CA21" s="202">
        <v>1</v>
      </c>
      <c r="CB21" s="202">
        <v>1</v>
      </c>
      <c r="CC21" s="202"/>
      <c r="CD21" s="202">
        <v>1</v>
      </c>
      <c r="CE21" s="202">
        <v>1</v>
      </c>
      <c r="CF21" s="202">
        <v>1</v>
      </c>
      <c r="CG21" s="202"/>
      <c r="CH21" s="202">
        <v>1</v>
      </c>
      <c r="CI21" s="202">
        <v>1</v>
      </c>
      <c r="CJ21" s="202"/>
      <c r="CK21" s="202"/>
      <c r="CL21" s="202"/>
      <c r="CM21" s="202"/>
      <c r="CN21" s="202"/>
      <c r="CO21" s="202"/>
      <c r="CP21" s="202"/>
      <c r="CQ21" s="202"/>
      <c r="CR21" s="202"/>
      <c r="CS21" s="202"/>
      <c r="CT21" s="202"/>
      <c r="CU21" s="202"/>
      <c r="CV21" s="202"/>
      <c r="CW21" s="202"/>
      <c r="CX21" s="202"/>
      <c r="CY21" s="202"/>
      <c r="CZ21" s="202"/>
      <c r="DA21" s="202"/>
      <c r="DB21" s="202"/>
      <c r="DC21" s="202"/>
      <c r="DD21" s="202"/>
      <c r="DE21" s="202"/>
      <c r="DF21" s="202"/>
      <c r="DG21" s="203"/>
    </row>
    <row r="22" spans="1:111" s="91" customFormat="1" ht="22.5">
      <c r="A22" s="156">
        <f>IF(Raming[[#This Row],[Nummering]]=1,SUM($B$9:B22),0)</f>
        <v>9</v>
      </c>
      <c r="B22" s="242">
        <f>IF(Raming[[#This Row],[Hoeveelheid voorzien]]&gt;0,1,0)</f>
        <v>1</v>
      </c>
      <c r="C22" s="116" t="s">
        <v>60</v>
      </c>
      <c r="D22" s="117"/>
      <c r="E22" s="49" t="s">
        <v>74</v>
      </c>
      <c r="F22" s="47"/>
      <c r="G22" s="47" t="s">
        <v>635</v>
      </c>
      <c r="H22" s="236"/>
      <c r="I22" s="117" t="s">
        <v>58</v>
      </c>
      <c r="J22" s="267" t="s">
        <v>68</v>
      </c>
      <c r="K22" s="118">
        <v>15</v>
      </c>
      <c r="L22" s="327"/>
      <c r="M22" s="48" t="s">
        <v>768</v>
      </c>
      <c r="N22" s="95" t="s">
        <v>713</v>
      </c>
      <c r="O22" s="40">
        <v>200</v>
      </c>
      <c r="P22" s="73">
        <f>Raming[[#This Row],[Hoeveelheid voorzien]]*Raming[[#This Row],[EHP]]</f>
        <v>3000</v>
      </c>
      <c r="Q22" s="50" t="s">
        <v>64</v>
      </c>
      <c r="R22" s="74">
        <v>100</v>
      </c>
      <c r="S22" s="75"/>
      <c r="T22" s="76"/>
      <c r="U22" s="77"/>
      <c r="V22" s="78"/>
      <c r="W22" s="79"/>
      <c r="X22" s="80"/>
      <c r="Y22" s="81">
        <f>SUM(Raming[[#This Row],[Aquafin]:[Aandeel 7]])</f>
        <v>100</v>
      </c>
      <c r="Z22" s="82">
        <f>IFERROR(ROUND(Raming[[#This Row],[Hoeveelheid voorzien]]*Raming[[#This Row],[Aquafin]]/100,2),0)</f>
        <v>200</v>
      </c>
      <c r="AA22" s="82">
        <f>IFERROR(ROUND(Raming[[#This Row],[HV1]]*Raming[[#This Row],[EHP]],2),0)</f>
        <v>3000</v>
      </c>
      <c r="AB22" s="83">
        <f>IFERROR(ROUND(Raming[[#This Row],[Hoeveelheid voorzien]]*Raming[[#This Row],[Aandeel 2]]/100,2),0)</f>
        <v>0</v>
      </c>
      <c r="AC22" s="83">
        <f>IFERROR(ROUND(Raming[[#This Row],[HV2]]*Raming[[#This Row],[EHP]],2),0)</f>
        <v>0</v>
      </c>
      <c r="AD22" s="84">
        <f>IFERROR(ROUND(Raming[[#This Row],[Hoeveelheid voorzien]]*Raming[[#This Row],[Aandeel 3]]/100,2),0)</f>
        <v>0</v>
      </c>
      <c r="AE22" s="84">
        <f>IFERROR(ROUND(Raming[[#This Row],[HV3]]*Raming[[#This Row],[EHP]],2),0)</f>
        <v>0</v>
      </c>
      <c r="AF22" s="176">
        <f>IFERROR(ROUND(Raming[[#This Row],[Hoeveelheid voorzien]]*Raming[[#This Row],[Aandeel 4]]/100,2),0)</f>
        <v>0</v>
      </c>
      <c r="AG22" s="85">
        <f>IFERROR(ROUND(Raming[[#This Row],[HV4]]*Raming[[#This Row],[EHP]],2),0)</f>
        <v>0</v>
      </c>
      <c r="AH22" s="86">
        <f>IFERROR(ROUND(Raming[[#This Row],[Hoeveelheid voorzien]]*Raming[[#This Row],[Aandeel 5]]/100,2),0)</f>
        <v>0</v>
      </c>
      <c r="AI22" s="86">
        <f>IFERROR(ROUND(Raming[[#This Row],[HV5]]*Raming[[#This Row],[EHP]],2),0)</f>
        <v>0</v>
      </c>
      <c r="AJ22" s="87">
        <f>IFERROR(ROUND(Raming[[#This Row],[Hoeveelheid voorzien]]*Raming[[#This Row],[Aandeel 6]]/100,2),0)</f>
        <v>0</v>
      </c>
      <c r="AK22" s="87">
        <f>IFERROR(ROUND(Raming[[#This Row],[HV6]]*Raming[[#This Row],[EHP]],2),0)</f>
        <v>0</v>
      </c>
      <c r="AL22" s="88">
        <f>IFERROR(ROUND(Raming[[#This Row],[Hoeveelheid voorzien]]*Raming[[#This Row],[Aandeel 7]]/100,2),0)</f>
        <v>0</v>
      </c>
      <c r="AM22" s="88">
        <f>IFERROR(ROUND(Raming[[#This Row],[HV7]]*Raming[[#This Row],[EHP]],2),0)</f>
        <v>0</v>
      </c>
      <c r="AN22" s="89">
        <f>Raming[[#This Row],[HV7]]+Raming[[#This Row],[HV6]]+Raming[[#This Row],[HV5]]+Raming[[#This Row],[HV4]]+Raming[[#This Row],[HV3]]+Raming[[#This Row],[HV2]]+Raming[[#This Row],[HV1]]</f>
        <v>200</v>
      </c>
      <c r="AO22" s="90" t="s">
        <v>16</v>
      </c>
      <c r="AP22" s="199">
        <f>IFERROR(ROUND(AVERAGE(Raming[[#This Row],[kolom niet invullen]:[243/001]]),2),"")</f>
        <v>5984.06</v>
      </c>
      <c r="AQ22" s="199"/>
      <c r="AR22" s="204"/>
      <c r="AS22" s="201" t="s">
        <v>46</v>
      </c>
      <c r="AT22" s="200">
        <v>28000</v>
      </c>
      <c r="AU22" s="202">
        <v>1</v>
      </c>
      <c r="AV22" s="202"/>
      <c r="AW22" s="202"/>
      <c r="AX22" s="202">
        <v>1</v>
      </c>
      <c r="AY22" s="202"/>
      <c r="AZ22" s="202"/>
      <c r="BA22" s="202">
        <v>6000</v>
      </c>
      <c r="BB22" s="202">
        <v>1</v>
      </c>
      <c r="BC22" s="202"/>
      <c r="BD22" s="202">
        <v>1</v>
      </c>
      <c r="BE22" s="202"/>
      <c r="BF22" s="202">
        <v>11000</v>
      </c>
      <c r="BG22" s="202"/>
      <c r="BH22" s="202">
        <v>1000</v>
      </c>
      <c r="BI22" s="202"/>
      <c r="BJ22" s="202">
        <v>1000</v>
      </c>
      <c r="BK22" s="202">
        <v>3000</v>
      </c>
      <c r="BL22" s="202">
        <v>3000</v>
      </c>
      <c r="BM22" s="202">
        <v>14000</v>
      </c>
      <c r="BN22" s="202">
        <v>11000</v>
      </c>
      <c r="BO22" s="202">
        <v>3500</v>
      </c>
      <c r="BP22" s="202"/>
      <c r="BQ22" s="202">
        <v>6000</v>
      </c>
      <c r="BR22" s="202">
        <v>4000</v>
      </c>
      <c r="BS22" s="202">
        <v>1</v>
      </c>
      <c r="BT22" s="202"/>
      <c r="BU22" s="202">
        <v>1</v>
      </c>
      <c r="BV22" s="202">
        <v>1000</v>
      </c>
      <c r="BW22" s="202"/>
      <c r="BX22" s="202"/>
      <c r="BY22" s="202"/>
      <c r="BZ22" s="202">
        <v>3000</v>
      </c>
      <c r="CA22" s="202">
        <v>14000</v>
      </c>
      <c r="CB22" s="202">
        <v>12000</v>
      </c>
      <c r="CC22" s="202"/>
      <c r="CD22" s="202">
        <v>3000</v>
      </c>
      <c r="CE22" s="202">
        <v>14000</v>
      </c>
      <c r="CF22" s="202"/>
      <c r="CG22" s="202"/>
      <c r="CH22" s="202">
        <v>6000</v>
      </c>
      <c r="CI22" s="202">
        <v>1000</v>
      </c>
      <c r="CJ22" s="202"/>
      <c r="CK22" s="202"/>
      <c r="CL22" s="202"/>
      <c r="CM22" s="202"/>
      <c r="CN22" s="202"/>
      <c r="CO22" s="202"/>
      <c r="CP22" s="202"/>
      <c r="CQ22" s="202"/>
      <c r="CR22" s="202">
        <v>3000</v>
      </c>
      <c r="CS22" s="202"/>
      <c r="CT22" s="202">
        <v>10000</v>
      </c>
      <c r="CU22" s="202"/>
      <c r="CV22" s="202">
        <v>3000</v>
      </c>
      <c r="CW22" s="202">
        <v>10000</v>
      </c>
      <c r="CX22" s="202">
        <v>14000</v>
      </c>
      <c r="CY22" s="202"/>
      <c r="CZ22" s="202"/>
      <c r="DA22" s="202"/>
      <c r="DB22" s="202"/>
      <c r="DC22" s="202"/>
      <c r="DD22" s="202"/>
      <c r="DE22" s="202"/>
      <c r="DF22" s="202"/>
      <c r="DG22" s="203"/>
    </row>
    <row r="23" spans="1:111" s="91" customFormat="1" ht="33.75">
      <c r="A23" s="156">
        <f>IF(Raming[[#This Row],[Nummering]]=1,SUM($B$9:B23),0)</f>
        <v>10</v>
      </c>
      <c r="B23" s="242">
        <f>IF(Raming[[#This Row],[Hoeveelheid voorzien]]&gt;0,1,0)</f>
        <v>1</v>
      </c>
      <c r="C23" s="116" t="s">
        <v>60</v>
      </c>
      <c r="D23" s="117"/>
      <c r="E23" s="266" t="s">
        <v>61</v>
      </c>
      <c r="F23" s="305"/>
      <c r="G23" s="305" t="s">
        <v>636</v>
      </c>
      <c r="H23" s="236"/>
      <c r="I23" s="268" t="s">
        <v>32</v>
      </c>
      <c r="J23" s="267"/>
      <c r="K23" s="118">
        <v>5000</v>
      </c>
      <c r="L23" s="327"/>
      <c r="M23" s="48" t="s">
        <v>769</v>
      </c>
      <c r="N23" s="95" t="s">
        <v>713</v>
      </c>
      <c r="O23" s="40">
        <v>1</v>
      </c>
      <c r="P23" s="73">
        <f>Raming[[#This Row],[Hoeveelheid voorzien]]*Raming[[#This Row],[EHP]]</f>
        <v>5000</v>
      </c>
      <c r="Q23" s="50" t="s">
        <v>64</v>
      </c>
      <c r="R23" s="74">
        <v>100</v>
      </c>
      <c r="S23" s="75"/>
      <c r="T23" s="76"/>
      <c r="U23" s="77"/>
      <c r="V23" s="78"/>
      <c r="W23" s="79"/>
      <c r="X23" s="80"/>
      <c r="Y23" s="81">
        <f>SUM(Raming[[#This Row],[Aquafin]:[Aandeel 7]])</f>
        <v>100</v>
      </c>
      <c r="Z23" s="82">
        <f>IFERROR(ROUND(Raming[[#This Row],[Hoeveelheid voorzien]]*Raming[[#This Row],[Aquafin]]/100,2),0)</f>
        <v>1</v>
      </c>
      <c r="AA23" s="82">
        <f>IFERROR(ROUND(Raming[[#This Row],[HV1]]*Raming[[#This Row],[EHP]],2),0)</f>
        <v>5000</v>
      </c>
      <c r="AB23" s="83">
        <f>IFERROR(ROUND(Raming[[#This Row],[Hoeveelheid voorzien]]*Raming[[#This Row],[Aandeel 2]]/100,2),0)</f>
        <v>0</v>
      </c>
      <c r="AC23" s="83">
        <f>IFERROR(ROUND(Raming[[#This Row],[HV2]]*Raming[[#This Row],[EHP]],2),0)</f>
        <v>0</v>
      </c>
      <c r="AD23" s="84">
        <f>IFERROR(ROUND(Raming[[#This Row],[Hoeveelheid voorzien]]*Raming[[#This Row],[Aandeel 3]]/100,2),0)</f>
        <v>0</v>
      </c>
      <c r="AE23" s="84">
        <f>IFERROR(ROUND(Raming[[#This Row],[HV3]]*Raming[[#This Row],[EHP]],2),0)</f>
        <v>0</v>
      </c>
      <c r="AF23" s="176">
        <f>IFERROR(ROUND(Raming[[#This Row],[Hoeveelheid voorzien]]*Raming[[#This Row],[Aandeel 4]]/100,2),0)</f>
        <v>0</v>
      </c>
      <c r="AG23" s="85">
        <f>IFERROR(ROUND(Raming[[#This Row],[HV4]]*Raming[[#This Row],[EHP]],2),0)</f>
        <v>0</v>
      </c>
      <c r="AH23" s="86">
        <f>IFERROR(ROUND(Raming[[#This Row],[Hoeveelheid voorzien]]*Raming[[#This Row],[Aandeel 5]]/100,2),0)</f>
        <v>0</v>
      </c>
      <c r="AI23" s="86">
        <f>IFERROR(ROUND(Raming[[#This Row],[HV5]]*Raming[[#This Row],[EHP]],2),0)</f>
        <v>0</v>
      </c>
      <c r="AJ23" s="87">
        <f>IFERROR(ROUND(Raming[[#This Row],[Hoeveelheid voorzien]]*Raming[[#This Row],[Aandeel 6]]/100,2),0)</f>
        <v>0</v>
      </c>
      <c r="AK23" s="87">
        <f>IFERROR(ROUND(Raming[[#This Row],[HV6]]*Raming[[#This Row],[EHP]],2),0)</f>
        <v>0</v>
      </c>
      <c r="AL23" s="88">
        <f>IFERROR(ROUND(Raming[[#This Row],[Hoeveelheid voorzien]]*Raming[[#This Row],[Aandeel 7]]/100,2),0)</f>
        <v>0</v>
      </c>
      <c r="AM23" s="88">
        <f>IFERROR(ROUND(Raming[[#This Row],[HV7]]*Raming[[#This Row],[EHP]],2),0)</f>
        <v>0</v>
      </c>
      <c r="AN23" s="89">
        <f>Raming[[#This Row],[HV7]]+Raming[[#This Row],[HV6]]+Raming[[#This Row],[HV5]]+Raming[[#This Row],[HV4]]+Raming[[#This Row],[HV3]]+Raming[[#This Row],[HV2]]+Raming[[#This Row],[HV1]]</f>
        <v>1</v>
      </c>
      <c r="AO23" s="90" t="s">
        <v>16</v>
      </c>
      <c r="AP23" s="199">
        <f>IFERROR(ROUND(AVERAGE(Raming[[#This Row],[kolom niet invullen]:[243/001]]),2),"")</f>
        <v>200.9</v>
      </c>
      <c r="AQ23" s="202"/>
      <c r="AR23" s="204"/>
      <c r="AS23" s="201" t="s">
        <v>46</v>
      </c>
      <c r="AT23" s="200">
        <v>4000</v>
      </c>
      <c r="AU23" s="202">
        <v>1</v>
      </c>
      <c r="AV23" s="202"/>
      <c r="AW23" s="202"/>
      <c r="AX23" s="202">
        <v>1</v>
      </c>
      <c r="AY23" s="202"/>
      <c r="AZ23" s="202">
        <v>1</v>
      </c>
      <c r="BA23" s="202">
        <v>1000</v>
      </c>
      <c r="BB23" s="202"/>
      <c r="BC23" s="202"/>
      <c r="BD23" s="202">
        <v>1</v>
      </c>
      <c r="BE23" s="202"/>
      <c r="BF23" s="202">
        <v>1</v>
      </c>
      <c r="BG23" s="202"/>
      <c r="BH23" s="202">
        <v>1000</v>
      </c>
      <c r="BI23" s="202"/>
      <c r="BJ23" s="202">
        <v>1</v>
      </c>
      <c r="BK23" s="202">
        <v>1</v>
      </c>
      <c r="BL23" s="202">
        <v>1</v>
      </c>
      <c r="BM23" s="202">
        <v>1</v>
      </c>
      <c r="BN23" s="202">
        <v>1</v>
      </c>
      <c r="BO23" s="202">
        <v>1</v>
      </c>
      <c r="BP23" s="202"/>
      <c r="BQ23" s="202">
        <v>1</v>
      </c>
      <c r="BR23" s="202">
        <v>1</v>
      </c>
      <c r="BS23" s="202">
        <v>1</v>
      </c>
      <c r="BT23" s="202"/>
      <c r="BU23" s="202">
        <v>1</v>
      </c>
      <c r="BV23" s="202">
        <v>1</v>
      </c>
      <c r="BW23" s="202"/>
      <c r="BX23" s="202"/>
      <c r="BY23" s="202">
        <v>1</v>
      </c>
      <c r="BZ23" s="202">
        <v>1</v>
      </c>
      <c r="CA23" s="202">
        <v>1</v>
      </c>
      <c r="CB23" s="202">
        <v>1</v>
      </c>
      <c r="CC23" s="202"/>
      <c r="CD23" s="202">
        <v>1</v>
      </c>
      <c r="CE23" s="202">
        <v>1</v>
      </c>
      <c r="CF23" s="202">
        <v>1</v>
      </c>
      <c r="CG23" s="202"/>
      <c r="CH23" s="202">
        <v>1</v>
      </c>
      <c r="CI23" s="202">
        <v>1</v>
      </c>
      <c r="CJ23" s="202">
        <v>1</v>
      </c>
      <c r="CK23" s="202"/>
      <c r="CL23" s="202"/>
      <c r="CM23" s="202"/>
      <c r="CN23" s="202"/>
      <c r="CO23" s="202"/>
      <c r="CP23" s="202"/>
      <c r="CQ23" s="202"/>
      <c r="CR23" s="202">
        <v>1</v>
      </c>
      <c r="CS23" s="202"/>
      <c r="CT23" s="202"/>
      <c r="CU23" s="202"/>
      <c r="CV23" s="202"/>
      <c r="CW23" s="202"/>
      <c r="CX23" s="202"/>
      <c r="CY23" s="202"/>
      <c r="CZ23" s="202"/>
      <c r="DA23" s="202"/>
      <c r="DB23" s="202"/>
      <c r="DC23" s="202"/>
      <c r="DD23" s="202"/>
      <c r="DE23" s="202"/>
      <c r="DF23" s="202"/>
      <c r="DG23" s="203"/>
    </row>
    <row r="24" spans="1:111" s="91" customFormat="1" ht="22.5">
      <c r="A24" s="156">
        <f>IF(Raming[[#This Row],[Nummering]]=1,SUM($B$9:B24),0)</f>
        <v>0</v>
      </c>
      <c r="B24" s="242">
        <f>IF(Raming[[#This Row],[Hoeveelheid voorzien]]&gt;0,1,0)</f>
        <v>0</v>
      </c>
      <c r="C24" s="113"/>
      <c r="D24" s="113" t="s">
        <v>81</v>
      </c>
      <c r="E24" s="113"/>
      <c r="F24" s="113" t="s">
        <v>82</v>
      </c>
      <c r="G24" s="115"/>
      <c r="H24" s="231"/>
      <c r="I24" s="113"/>
      <c r="J24" s="182" t="s">
        <v>28</v>
      </c>
      <c r="K24" s="118" t="s">
        <v>28</v>
      </c>
      <c r="L24" s="326"/>
      <c r="M24" s="45"/>
      <c r="N24" s="46"/>
      <c r="O24" s="40"/>
      <c r="P24" s="73"/>
      <c r="Q24" s="50"/>
      <c r="R24" s="74">
        <v>100</v>
      </c>
      <c r="S24" s="75"/>
      <c r="T24" s="76"/>
      <c r="U24" s="77"/>
      <c r="V24" s="78"/>
      <c r="W24" s="79"/>
      <c r="X24" s="80"/>
      <c r="Y24" s="81">
        <f>SUM(Raming[[#This Row],[Aquafin]:[Aandeel 7]])</f>
        <v>100</v>
      </c>
      <c r="Z24" s="82">
        <f>IFERROR(ROUND(Raming[[#This Row],[Hoeveelheid voorzien]]*Raming[[#This Row],[Aquafin]]/100,2),0)</f>
        <v>0</v>
      </c>
      <c r="AA24" s="82">
        <f>IFERROR(ROUND(Raming[[#This Row],[HV1]]*Raming[[#This Row],[EHP]],2),0)</f>
        <v>0</v>
      </c>
      <c r="AB24" s="83">
        <f>IFERROR(ROUND(Raming[[#This Row],[Hoeveelheid voorzien]]*Raming[[#This Row],[Aandeel 2]]/100,2),0)</f>
        <v>0</v>
      </c>
      <c r="AC24" s="83">
        <f>IFERROR(ROUND(Raming[[#This Row],[HV2]]*Raming[[#This Row],[EHP]],2),0)</f>
        <v>0</v>
      </c>
      <c r="AD24" s="84">
        <f>IFERROR(ROUND(Raming[[#This Row],[Hoeveelheid voorzien]]*Raming[[#This Row],[Aandeel 3]]/100,2),0)</f>
        <v>0</v>
      </c>
      <c r="AE24" s="84">
        <f>IFERROR(ROUND(Raming[[#This Row],[HV3]]*Raming[[#This Row],[EHP]],2),0)</f>
        <v>0</v>
      </c>
      <c r="AF24" s="176">
        <f>IFERROR(ROUND(Raming[[#This Row],[Hoeveelheid voorzien]]*Raming[[#This Row],[Aandeel 4]]/100,2),0)</f>
        <v>0</v>
      </c>
      <c r="AG24" s="85">
        <f>IFERROR(ROUND(Raming[[#This Row],[HV4]]*Raming[[#This Row],[EHP]],2),0)</f>
        <v>0</v>
      </c>
      <c r="AH24" s="86">
        <f>IFERROR(ROUND(Raming[[#This Row],[Hoeveelheid voorzien]]*Raming[[#This Row],[Aandeel 5]]/100,2),0)</f>
        <v>0</v>
      </c>
      <c r="AI24" s="86">
        <f>IFERROR(ROUND(Raming[[#This Row],[HV5]]*Raming[[#This Row],[EHP]],2),0)</f>
        <v>0</v>
      </c>
      <c r="AJ24" s="87">
        <f>IFERROR(ROUND(Raming[[#This Row],[Hoeveelheid voorzien]]*Raming[[#This Row],[Aandeel 6]]/100,2),0)</f>
        <v>0</v>
      </c>
      <c r="AK24" s="87">
        <f>IFERROR(ROUND(Raming[[#This Row],[HV6]]*Raming[[#This Row],[EHP]],2),0)</f>
        <v>0</v>
      </c>
      <c r="AL24" s="88">
        <f>IFERROR(ROUND(Raming[[#This Row],[Hoeveelheid voorzien]]*Raming[[#This Row],[Aandeel 7]]/100,2),0)</f>
        <v>0</v>
      </c>
      <c r="AM24" s="88">
        <f>IFERROR(ROUND(Raming[[#This Row],[HV7]]*Raming[[#This Row],[EHP]],2),0)</f>
        <v>0</v>
      </c>
      <c r="AN24" s="89">
        <f>Raming[[#This Row],[HV7]]+Raming[[#This Row],[HV6]]+Raming[[#This Row],[HV5]]+Raming[[#This Row],[HV4]]+Raming[[#This Row],[HV3]]+Raming[[#This Row],[HV2]]+Raming[[#This Row],[HV1]]</f>
        <v>0</v>
      </c>
      <c r="AO24" s="90" t="s">
        <v>16</v>
      </c>
      <c r="AP24" s="199">
        <f>IFERROR(ROUND(AVERAGE(Raming[[#This Row],[kolom niet invullen]:[243/001]]),2),"")</f>
        <v>1</v>
      </c>
      <c r="AQ24" s="202"/>
      <c r="AR24" s="204"/>
      <c r="AS24" s="201" t="s">
        <v>46</v>
      </c>
      <c r="AT24" s="200"/>
      <c r="AU24" s="202"/>
      <c r="AV24" s="202"/>
      <c r="AW24" s="202"/>
      <c r="AX24" s="202"/>
      <c r="AY24" s="202"/>
      <c r="AZ24" s="202"/>
      <c r="BA24" s="202"/>
      <c r="BB24" s="202">
        <v>1</v>
      </c>
      <c r="BC24" s="202"/>
      <c r="BD24" s="202"/>
      <c r="BE24" s="202"/>
      <c r="BF24" s="202"/>
      <c r="BG24" s="202"/>
      <c r="BH24" s="202"/>
      <c r="BI24" s="202"/>
      <c r="BJ24" s="202"/>
      <c r="BK24" s="202"/>
      <c r="BL24" s="202"/>
      <c r="BM24" s="202"/>
      <c r="BN24" s="202"/>
      <c r="BO24" s="202"/>
      <c r="BP24" s="202"/>
      <c r="BQ24" s="202"/>
      <c r="BR24" s="202"/>
      <c r="BS24" s="202"/>
      <c r="BT24" s="202"/>
      <c r="BU24" s="202"/>
      <c r="BV24" s="202"/>
      <c r="BW24" s="202"/>
      <c r="BX24" s="202"/>
      <c r="BY24" s="202"/>
      <c r="BZ24" s="202"/>
      <c r="CA24" s="202"/>
      <c r="CB24" s="202"/>
      <c r="CC24" s="202"/>
      <c r="CD24" s="202"/>
      <c r="CE24" s="202"/>
      <c r="CF24" s="202"/>
      <c r="CG24" s="202"/>
      <c r="CH24" s="202"/>
      <c r="CI24" s="202"/>
      <c r="CJ24" s="202"/>
      <c r="CK24" s="202"/>
      <c r="CL24" s="202"/>
      <c r="CM24" s="202"/>
      <c r="CN24" s="202"/>
      <c r="CO24" s="202"/>
      <c r="CP24" s="202"/>
      <c r="CQ24" s="202"/>
      <c r="CR24" s="202"/>
      <c r="CS24" s="202"/>
      <c r="CT24" s="202"/>
      <c r="CU24" s="202"/>
      <c r="CV24" s="202"/>
      <c r="CW24" s="202"/>
      <c r="CX24" s="202"/>
      <c r="CY24" s="202"/>
      <c r="CZ24" s="202"/>
      <c r="DA24" s="202"/>
      <c r="DB24" s="202"/>
      <c r="DC24" s="202"/>
      <c r="DD24" s="202"/>
      <c r="DE24" s="202"/>
      <c r="DF24" s="202"/>
      <c r="DG24" s="203"/>
    </row>
    <row r="25" spans="1:111" s="91" customFormat="1" ht="22.5">
      <c r="A25" s="156">
        <f>IF(Raming[[#This Row],[Nummering]]=1,SUM($B$9:B25),0)</f>
        <v>11</v>
      </c>
      <c r="B25" s="242">
        <f>IF(Raming[[#This Row],[Hoeveelheid voorzien]]&gt;0,1,0)</f>
        <v>1</v>
      </c>
      <c r="C25" s="116" t="s">
        <v>55</v>
      </c>
      <c r="D25" s="117" t="s">
        <v>83</v>
      </c>
      <c r="E25" s="49" t="s">
        <v>59</v>
      </c>
      <c r="F25" s="47" t="s">
        <v>84</v>
      </c>
      <c r="G25" s="121"/>
      <c r="H25" s="236"/>
      <c r="I25" s="117" t="s">
        <v>58</v>
      </c>
      <c r="J25" s="124" t="s">
        <v>63</v>
      </c>
      <c r="K25" s="118">
        <v>81.14</v>
      </c>
      <c r="L25" s="327"/>
      <c r="M25" s="48" t="s">
        <v>634</v>
      </c>
      <c r="N25" s="95" t="s">
        <v>713</v>
      </c>
      <c r="O25" s="40">
        <v>20</v>
      </c>
      <c r="P25" s="73">
        <f>Raming[[#This Row],[Hoeveelheid voorzien]]*Raming[[#This Row],[EHP]]</f>
        <v>1622.8</v>
      </c>
      <c r="Q25" s="50" t="s">
        <v>64</v>
      </c>
      <c r="R25" s="74">
        <v>100</v>
      </c>
      <c r="S25" s="75"/>
      <c r="T25" s="76"/>
      <c r="U25" s="77"/>
      <c r="V25" s="78"/>
      <c r="W25" s="79"/>
      <c r="X25" s="80"/>
      <c r="Y25" s="81">
        <f>SUM(Raming[[#This Row],[Aquafin]:[Aandeel 7]])</f>
        <v>100</v>
      </c>
      <c r="Z25" s="82">
        <f>IFERROR(ROUND(Raming[[#This Row],[Hoeveelheid voorzien]]*Raming[[#This Row],[Aquafin]]/100,2),0)</f>
        <v>20</v>
      </c>
      <c r="AA25" s="82">
        <f>IFERROR(ROUND(Raming[[#This Row],[HV1]]*Raming[[#This Row],[EHP]],2),0)</f>
        <v>1622.8</v>
      </c>
      <c r="AB25" s="83">
        <f>IFERROR(ROUND(Raming[[#This Row],[Hoeveelheid voorzien]]*Raming[[#This Row],[Aandeel 2]]/100,2),0)</f>
        <v>0</v>
      </c>
      <c r="AC25" s="83">
        <f>IFERROR(ROUND(Raming[[#This Row],[HV2]]*Raming[[#This Row],[EHP]],2),0)</f>
        <v>0</v>
      </c>
      <c r="AD25" s="84">
        <f>IFERROR(ROUND(Raming[[#This Row],[Hoeveelheid voorzien]]*Raming[[#This Row],[Aandeel 3]]/100,2),0)</f>
        <v>0</v>
      </c>
      <c r="AE25" s="84">
        <f>IFERROR(ROUND(Raming[[#This Row],[HV3]]*Raming[[#This Row],[EHP]],2),0)</f>
        <v>0</v>
      </c>
      <c r="AF25" s="176">
        <f>IFERROR(ROUND(Raming[[#This Row],[Hoeveelheid voorzien]]*Raming[[#This Row],[Aandeel 4]]/100,2),0)</f>
        <v>0</v>
      </c>
      <c r="AG25" s="85">
        <f>IFERROR(ROUND(Raming[[#This Row],[HV4]]*Raming[[#This Row],[EHP]],2),0)</f>
        <v>0</v>
      </c>
      <c r="AH25" s="86">
        <f>IFERROR(ROUND(Raming[[#This Row],[Hoeveelheid voorzien]]*Raming[[#This Row],[Aandeel 5]]/100,2),0)</f>
        <v>0</v>
      </c>
      <c r="AI25" s="86">
        <f>IFERROR(ROUND(Raming[[#This Row],[HV5]]*Raming[[#This Row],[EHP]],2),0)</f>
        <v>0</v>
      </c>
      <c r="AJ25" s="87">
        <f>IFERROR(ROUND(Raming[[#This Row],[Hoeveelheid voorzien]]*Raming[[#This Row],[Aandeel 6]]/100,2),0)</f>
        <v>0</v>
      </c>
      <c r="AK25" s="87">
        <f>IFERROR(ROUND(Raming[[#This Row],[HV6]]*Raming[[#This Row],[EHP]],2),0)</f>
        <v>0</v>
      </c>
      <c r="AL25" s="88">
        <f>IFERROR(ROUND(Raming[[#This Row],[Hoeveelheid voorzien]]*Raming[[#This Row],[Aandeel 7]]/100,2),0)</f>
        <v>0</v>
      </c>
      <c r="AM25" s="88">
        <f>IFERROR(ROUND(Raming[[#This Row],[HV7]]*Raming[[#This Row],[EHP]],2),0)</f>
        <v>0</v>
      </c>
      <c r="AN25" s="89">
        <f>Raming[[#This Row],[HV7]]+Raming[[#This Row],[HV6]]+Raming[[#This Row],[HV5]]+Raming[[#This Row],[HV4]]+Raming[[#This Row],[HV3]]+Raming[[#This Row],[HV2]]+Raming[[#This Row],[HV1]]</f>
        <v>20</v>
      </c>
      <c r="AO25" s="90" t="s">
        <v>16</v>
      </c>
      <c r="AP25" s="199">
        <f>IFERROR(ROUND(AVERAGE(Raming[[#This Row],[kolom niet invullen]:[243/001]]),2),"")</f>
        <v>1</v>
      </c>
      <c r="AQ25" s="202"/>
      <c r="AR25" s="204"/>
      <c r="AS25" s="201" t="s">
        <v>46</v>
      </c>
      <c r="AT25" s="200"/>
      <c r="AU25" s="202"/>
      <c r="AV25" s="202"/>
      <c r="AW25" s="202"/>
      <c r="AX25" s="202"/>
      <c r="AY25" s="202"/>
      <c r="AZ25" s="202"/>
      <c r="BA25" s="202"/>
      <c r="BB25" s="202">
        <v>1</v>
      </c>
      <c r="BC25" s="202"/>
      <c r="BD25" s="202"/>
      <c r="BE25" s="202"/>
      <c r="BF25" s="202"/>
      <c r="BG25" s="202"/>
      <c r="BH25" s="202"/>
      <c r="BI25" s="202"/>
      <c r="BJ25" s="202"/>
      <c r="BK25" s="202"/>
      <c r="BL25" s="202"/>
      <c r="BM25" s="202"/>
      <c r="BN25" s="202"/>
      <c r="BO25" s="202"/>
      <c r="BP25" s="202"/>
      <c r="BQ25" s="202"/>
      <c r="BR25" s="202"/>
      <c r="BS25" s="202"/>
      <c r="BT25" s="202"/>
      <c r="BU25" s="202"/>
      <c r="BV25" s="202"/>
      <c r="BW25" s="202"/>
      <c r="BX25" s="202"/>
      <c r="BY25" s="202"/>
      <c r="BZ25" s="202"/>
      <c r="CA25" s="202"/>
      <c r="CB25" s="202"/>
      <c r="CC25" s="202"/>
      <c r="CD25" s="202"/>
      <c r="CE25" s="202"/>
      <c r="CF25" s="202"/>
      <c r="CG25" s="202"/>
      <c r="CH25" s="202"/>
      <c r="CI25" s="202"/>
      <c r="CJ25" s="202"/>
      <c r="CK25" s="202"/>
      <c r="CL25" s="202"/>
      <c r="CM25" s="202"/>
      <c r="CN25" s="202"/>
      <c r="CO25" s="202"/>
      <c r="CP25" s="202"/>
      <c r="CQ25" s="202"/>
      <c r="CR25" s="202"/>
      <c r="CS25" s="202"/>
      <c r="CT25" s="202"/>
      <c r="CU25" s="202"/>
      <c r="CV25" s="202"/>
      <c r="CW25" s="202"/>
      <c r="CX25" s="202"/>
      <c r="CY25" s="202"/>
      <c r="CZ25" s="202"/>
      <c r="DA25" s="202"/>
      <c r="DB25" s="202"/>
      <c r="DC25" s="202"/>
      <c r="DD25" s="202"/>
      <c r="DE25" s="202"/>
      <c r="DF25" s="202"/>
      <c r="DG25" s="203"/>
    </row>
    <row r="26" spans="1:111" s="91" customFormat="1" ht="22.5">
      <c r="A26" s="156">
        <f>IF(Raming[[#This Row],[Nummering]]=1,SUM($B$9:B26),0)</f>
        <v>12</v>
      </c>
      <c r="B26" s="242">
        <f>IF(Raming[[#This Row],[Hoeveelheid voorzien]]&gt;0,1,0)</f>
        <v>1</v>
      </c>
      <c r="C26" s="116" t="s">
        <v>55</v>
      </c>
      <c r="D26" s="117" t="s">
        <v>85</v>
      </c>
      <c r="E26" s="49" t="s">
        <v>59</v>
      </c>
      <c r="F26" s="47" t="s">
        <v>86</v>
      </c>
      <c r="G26" s="121"/>
      <c r="H26" s="236"/>
      <c r="I26" s="117" t="s">
        <v>58</v>
      </c>
      <c r="J26" s="124" t="s">
        <v>63</v>
      </c>
      <c r="K26" s="118">
        <v>113.16</v>
      </c>
      <c r="L26" s="327"/>
      <c r="M26" s="48" t="s">
        <v>634</v>
      </c>
      <c r="N26" s="95" t="s">
        <v>713</v>
      </c>
      <c r="O26" s="40">
        <v>20</v>
      </c>
      <c r="P26" s="73">
        <f>Raming[[#This Row],[Hoeveelheid voorzien]]*Raming[[#This Row],[EHP]]</f>
        <v>2263.1999999999998</v>
      </c>
      <c r="Q26" s="50" t="s">
        <v>64</v>
      </c>
      <c r="R26" s="74">
        <v>100</v>
      </c>
      <c r="S26" s="75"/>
      <c r="T26" s="76"/>
      <c r="U26" s="77"/>
      <c r="V26" s="78"/>
      <c r="W26" s="79"/>
      <c r="X26" s="80"/>
      <c r="Y26" s="81">
        <f>SUM(Raming[[#This Row],[Aquafin]:[Aandeel 7]])</f>
        <v>100</v>
      </c>
      <c r="Z26" s="82">
        <f>IFERROR(ROUND(Raming[[#This Row],[Hoeveelheid voorzien]]*Raming[[#This Row],[Aquafin]]/100,2),0)</f>
        <v>20</v>
      </c>
      <c r="AA26" s="82">
        <f>IFERROR(ROUND(Raming[[#This Row],[HV1]]*Raming[[#This Row],[EHP]],2),0)</f>
        <v>2263.1999999999998</v>
      </c>
      <c r="AB26" s="83">
        <f>IFERROR(ROUND(Raming[[#This Row],[Hoeveelheid voorzien]]*Raming[[#This Row],[Aandeel 2]]/100,2),0)</f>
        <v>0</v>
      </c>
      <c r="AC26" s="83">
        <f>IFERROR(ROUND(Raming[[#This Row],[HV2]]*Raming[[#This Row],[EHP]],2),0)</f>
        <v>0</v>
      </c>
      <c r="AD26" s="84">
        <f>IFERROR(ROUND(Raming[[#This Row],[Hoeveelheid voorzien]]*Raming[[#This Row],[Aandeel 3]]/100,2),0)</f>
        <v>0</v>
      </c>
      <c r="AE26" s="84">
        <f>IFERROR(ROUND(Raming[[#This Row],[HV3]]*Raming[[#This Row],[EHP]],2),0)</f>
        <v>0</v>
      </c>
      <c r="AF26" s="176">
        <f>IFERROR(ROUND(Raming[[#This Row],[Hoeveelheid voorzien]]*Raming[[#This Row],[Aandeel 4]]/100,2),0)</f>
        <v>0</v>
      </c>
      <c r="AG26" s="85">
        <f>IFERROR(ROUND(Raming[[#This Row],[HV4]]*Raming[[#This Row],[EHP]],2),0)</f>
        <v>0</v>
      </c>
      <c r="AH26" s="86">
        <f>IFERROR(ROUND(Raming[[#This Row],[Hoeveelheid voorzien]]*Raming[[#This Row],[Aandeel 5]]/100,2),0)</f>
        <v>0</v>
      </c>
      <c r="AI26" s="86">
        <f>IFERROR(ROUND(Raming[[#This Row],[HV5]]*Raming[[#This Row],[EHP]],2),0)</f>
        <v>0</v>
      </c>
      <c r="AJ26" s="87">
        <f>IFERROR(ROUND(Raming[[#This Row],[Hoeveelheid voorzien]]*Raming[[#This Row],[Aandeel 6]]/100,2),0)</f>
        <v>0</v>
      </c>
      <c r="AK26" s="87">
        <f>IFERROR(ROUND(Raming[[#This Row],[HV6]]*Raming[[#This Row],[EHP]],2),0)</f>
        <v>0</v>
      </c>
      <c r="AL26" s="88">
        <f>IFERROR(ROUND(Raming[[#This Row],[Hoeveelheid voorzien]]*Raming[[#This Row],[Aandeel 7]]/100,2),0)</f>
        <v>0</v>
      </c>
      <c r="AM26" s="88">
        <f>IFERROR(ROUND(Raming[[#This Row],[HV7]]*Raming[[#This Row],[EHP]],2),0)</f>
        <v>0</v>
      </c>
      <c r="AN26" s="89">
        <f>Raming[[#This Row],[HV7]]+Raming[[#This Row],[HV6]]+Raming[[#This Row],[HV5]]+Raming[[#This Row],[HV4]]+Raming[[#This Row],[HV3]]+Raming[[#This Row],[HV2]]+Raming[[#This Row],[HV1]]</f>
        <v>20</v>
      </c>
      <c r="AO26" s="90" t="s">
        <v>16</v>
      </c>
      <c r="AP26" s="199">
        <f>IFERROR(ROUND(AVERAGE(Raming[[#This Row],[kolom niet invullen]:[243/001]]),2),"")</f>
        <v>4.97</v>
      </c>
      <c r="AQ26" s="202"/>
      <c r="AR26" s="204"/>
      <c r="AS26" s="201" t="s">
        <v>46</v>
      </c>
      <c r="AT26" s="200">
        <v>4.97</v>
      </c>
      <c r="AU26" s="202"/>
      <c r="AV26" s="202"/>
      <c r="AW26" s="202"/>
      <c r="AX26" s="202"/>
      <c r="AY26" s="202"/>
      <c r="AZ26" s="202"/>
      <c r="BA26" s="202"/>
      <c r="BB26" s="202"/>
      <c r="BC26" s="202"/>
      <c r="BD26" s="202"/>
      <c r="BE26" s="202"/>
      <c r="BF26" s="202"/>
      <c r="BG26" s="202"/>
      <c r="BH26" s="202"/>
      <c r="BI26" s="202"/>
      <c r="BJ26" s="202"/>
      <c r="BK26" s="202"/>
      <c r="BL26" s="202"/>
      <c r="BM26" s="202"/>
      <c r="BN26" s="202"/>
      <c r="BO26" s="202"/>
      <c r="BP26" s="202"/>
      <c r="BQ26" s="202"/>
      <c r="BR26" s="202"/>
      <c r="BS26" s="202"/>
      <c r="BT26" s="202"/>
      <c r="BU26" s="202"/>
      <c r="BV26" s="202"/>
      <c r="BW26" s="202"/>
      <c r="BX26" s="202"/>
      <c r="BY26" s="202"/>
      <c r="BZ26" s="202"/>
      <c r="CA26" s="202"/>
      <c r="CB26" s="202"/>
      <c r="CC26" s="202"/>
      <c r="CD26" s="202"/>
      <c r="CE26" s="202"/>
      <c r="CF26" s="202"/>
      <c r="CG26" s="202"/>
      <c r="CH26" s="202"/>
      <c r="CI26" s="202"/>
      <c r="CJ26" s="202"/>
      <c r="CK26" s="202"/>
      <c r="CL26" s="202"/>
      <c r="CM26" s="202"/>
      <c r="CN26" s="202"/>
      <c r="CO26" s="202"/>
      <c r="CP26" s="202"/>
      <c r="CQ26" s="202"/>
      <c r="CR26" s="202"/>
      <c r="CS26" s="202"/>
      <c r="CT26" s="202"/>
      <c r="CU26" s="202"/>
      <c r="CV26" s="202"/>
      <c r="CW26" s="202"/>
      <c r="CX26" s="202"/>
      <c r="CY26" s="202"/>
      <c r="CZ26" s="202"/>
      <c r="DA26" s="202"/>
      <c r="DB26" s="202"/>
      <c r="DC26" s="202"/>
      <c r="DD26" s="202"/>
      <c r="DE26" s="202"/>
      <c r="DF26" s="202"/>
      <c r="DG26" s="203"/>
    </row>
    <row r="27" spans="1:111" s="91" customFormat="1" ht="22.5">
      <c r="A27" s="156">
        <f>IF(Raming[[#This Row],[Nummering]]=1,SUM($B$9:B27),0)</f>
        <v>0</v>
      </c>
      <c r="B27" s="242">
        <f>IF(Raming[[#This Row],[Hoeveelheid voorzien]]&gt;0,1,0)</f>
        <v>0</v>
      </c>
      <c r="C27" s="113"/>
      <c r="D27" s="113" t="s">
        <v>87</v>
      </c>
      <c r="E27" s="113"/>
      <c r="F27" s="113" t="s">
        <v>88</v>
      </c>
      <c r="G27" s="115"/>
      <c r="H27" s="231"/>
      <c r="I27" s="113"/>
      <c r="J27" s="182"/>
      <c r="K27" s="118" t="s">
        <v>28</v>
      </c>
      <c r="L27" s="326"/>
      <c r="M27" s="45"/>
      <c r="N27" s="46"/>
      <c r="O27" s="40"/>
      <c r="P27" s="73"/>
      <c r="Q27" s="50"/>
      <c r="R27" s="74">
        <v>100</v>
      </c>
      <c r="S27" s="75"/>
      <c r="T27" s="76"/>
      <c r="U27" s="77"/>
      <c r="V27" s="78"/>
      <c r="W27" s="79"/>
      <c r="X27" s="80"/>
      <c r="Y27" s="81">
        <f>SUM(Raming[[#This Row],[Aquafin]:[Aandeel 7]])</f>
        <v>100</v>
      </c>
      <c r="Z27" s="183">
        <f>IFERROR(ROUND(Raming[[#This Row],[Hoeveelheid voorzien]]*Raming[[#This Row],[Aquafin]]/100,2),0)</f>
        <v>0</v>
      </c>
      <c r="AA27" s="183">
        <f>IFERROR(ROUND(Raming[[#This Row],[HV1]]*Raming[[#This Row],[EHP]],2),0)</f>
        <v>0</v>
      </c>
      <c r="AB27" s="184">
        <f>IFERROR(ROUND(Raming[[#This Row],[Hoeveelheid voorzien]]*Raming[[#This Row],[Aandeel 2]]/100,2),0)</f>
        <v>0</v>
      </c>
      <c r="AC27" s="184">
        <f>IFERROR(ROUND(Raming[[#This Row],[HV2]]*Raming[[#This Row],[EHP]],2),0)</f>
        <v>0</v>
      </c>
      <c r="AD27" s="185">
        <f>IFERROR(ROUND(Raming[[#This Row],[Hoeveelheid voorzien]]*Raming[[#This Row],[Aandeel 3]]/100,2),0)</f>
        <v>0</v>
      </c>
      <c r="AE27" s="185">
        <f>IFERROR(ROUND(Raming[[#This Row],[HV3]]*Raming[[#This Row],[EHP]],2),0)</f>
        <v>0</v>
      </c>
      <c r="AF27" s="176">
        <f>IFERROR(ROUND(Raming[[#This Row],[Hoeveelheid voorzien]]*Raming[[#This Row],[Aandeel 4]]/100,2),0)</f>
        <v>0</v>
      </c>
      <c r="AG27" s="186">
        <f>IFERROR(ROUND(Raming[[#This Row],[HV4]]*Raming[[#This Row],[EHP]],2),0)</f>
        <v>0</v>
      </c>
      <c r="AH27" s="187">
        <f>IFERROR(ROUND(Raming[[#This Row],[Hoeveelheid voorzien]]*Raming[[#This Row],[Aandeel 5]]/100,2),0)</f>
        <v>0</v>
      </c>
      <c r="AI27" s="187">
        <f>IFERROR(ROUND(Raming[[#This Row],[HV5]]*Raming[[#This Row],[EHP]],2),0)</f>
        <v>0</v>
      </c>
      <c r="AJ27" s="188">
        <f>IFERROR(ROUND(Raming[[#This Row],[Hoeveelheid voorzien]]*Raming[[#This Row],[Aandeel 6]]/100,2),0)</f>
        <v>0</v>
      </c>
      <c r="AK27" s="188">
        <f>IFERROR(ROUND(Raming[[#This Row],[HV6]]*Raming[[#This Row],[EHP]],2),0)</f>
        <v>0</v>
      </c>
      <c r="AL27" s="189">
        <f>IFERROR(ROUND(Raming[[#This Row],[Hoeveelheid voorzien]]*Raming[[#This Row],[Aandeel 7]]/100,2),0)</f>
        <v>0</v>
      </c>
      <c r="AM27" s="189">
        <f>IFERROR(ROUND(Raming[[#This Row],[HV7]]*Raming[[#This Row],[EHP]],2),0)</f>
        <v>0</v>
      </c>
      <c r="AN27" s="89">
        <f>Raming[[#This Row],[HV7]]+Raming[[#This Row],[HV6]]+Raming[[#This Row],[HV5]]+Raming[[#This Row],[HV4]]+Raming[[#This Row],[HV3]]+Raming[[#This Row],[HV2]]+Raming[[#This Row],[HV1]]</f>
        <v>0</v>
      </c>
      <c r="AO27" s="90" t="s">
        <v>16</v>
      </c>
      <c r="AP27" s="199">
        <f>IFERROR(ROUND(AVERAGE(Raming[[#This Row],[kolom niet invullen]:[243/001]]),2),"")</f>
        <v>1120.02</v>
      </c>
      <c r="AQ27" s="202"/>
      <c r="AR27" s="204"/>
      <c r="AS27" s="201" t="s">
        <v>46</v>
      </c>
      <c r="AT27" s="200"/>
      <c r="AU27" s="202"/>
      <c r="AV27" s="202"/>
      <c r="AW27" s="202"/>
      <c r="AX27" s="202"/>
      <c r="AY27" s="202"/>
      <c r="AZ27" s="202"/>
      <c r="BA27" s="202"/>
      <c r="BB27" s="202"/>
      <c r="BC27" s="202"/>
      <c r="BD27" s="202"/>
      <c r="BE27" s="202"/>
      <c r="BF27" s="202"/>
      <c r="BG27" s="202"/>
      <c r="BH27" s="202"/>
      <c r="BI27" s="202">
        <v>638.82000000000005</v>
      </c>
      <c r="BJ27" s="202"/>
      <c r="BK27" s="202"/>
      <c r="BL27" s="202"/>
      <c r="BM27" s="202"/>
      <c r="BN27" s="202"/>
      <c r="BO27" s="202"/>
      <c r="BP27" s="202"/>
      <c r="BQ27" s="202">
        <v>1017.81</v>
      </c>
      <c r="BR27" s="202"/>
      <c r="BS27" s="202"/>
      <c r="BT27" s="202">
        <v>593.46</v>
      </c>
      <c r="BU27" s="202"/>
      <c r="BV27" s="202"/>
      <c r="BW27" s="202"/>
      <c r="BX27" s="202"/>
      <c r="BY27" s="202"/>
      <c r="BZ27" s="202">
        <v>1177.8699999999999</v>
      </c>
      <c r="CA27" s="202"/>
      <c r="CB27" s="202"/>
      <c r="CC27" s="202"/>
      <c r="CD27" s="202"/>
      <c r="CE27" s="202"/>
      <c r="CF27" s="202"/>
      <c r="CG27" s="202">
        <v>800</v>
      </c>
      <c r="CH27" s="202"/>
      <c r="CI27" s="202">
        <v>836.06</v>
      </c>
      <c r="CJ27" s="202"/>
      <c r="CK27" s="202"/>
      <c r="CL27" s="202"/>
      <c r="CM27" s="202"/>
      <c r="CN27" s="202">
        <v>2754.6</v>
      </c>
      <c r="CO27" s="202"/>
      <c r="CP27" s="202"/>
      <c r="CQ27" s="202"/>
      <c r="CR27" s="202"/>
      <c r="CS27" s="202">
        <v>844.46</v>
      </c>
      <c r="CT27" s="202"/>
      <c r="CU27" s="202"/>
      <c r="CV27" s="202"/>
      <c r="CW27" s="202"/>
      <c r="CX27" s="202"/>
      <c r="CY27" s="202"/>
      <c r="CZ27" s="202">
        <v>1417.13</v>
      </c>
      <c r="DA27" s="202"/>
      <c r="DB27" s="202"/>
      <c r="DC27" s="202"/>
      <c r="DD27" s="202"/>
      <c r="DE27" s="202"/>
      <c r="DF27" s="202"/>
      <c r="DG27" s="203"/>
    </row>
    <row r="28" spans="1:111" s="91" customFormat="1" ht="22.5">
      <c r="A28" s="156">
        <f>IF(Raming[[#This Row],[Nummering]]=1,SUM($B$9:B28),0)</f>
        <v>13</v>
      </c>
      <c r="B28" s="242">
        <f>IF(Raming[[#This Row],[Hoeveelheid voorzien]]&gt;0,1,0)</f>
        <v>1</v>
      </c>
      <c r="C28" s="116" t="s">
        <v>55</v>
      </c>
      <c r="D28" s="117" t="s">
        <v>89</v>
      </c>
      <c r="E28" s="49" t="s">
        <v>59</v>
      </c>
      <c r="F28" s="47" t="s">
        <v>84</v>
      </c>
      <c r="G28" s="121"/>
      <c r="H28" s="236"/>
      <c r="I28" s="117" t="s">
        <v>58</v>
      </c>
      <c r="J28" s="124" t="s">
        <v>63</v>
      </c>
      <c r="K28" s="118">
        <v>124.13</v>
      </c>
      <c r="L28" s="327"/>
      <c r="M28" s="48" t="s">
        <v>634</v>
      </c>
      <c r="N28" s="95" t="s">
        <v>713</v>
      </c>
      <c r="O28" s="40">
        <v>20</v>
      </c>
      <c r="P28" s="73">
        <f>Raming[[#This Row],[Hoeveelheid voorzien]]*Raming[[#This Row],[EHP]]</f>
        <v>2482.6</v>
      </c>
      <c r="Q28" s="50" t="s">
        <v>64</v>
      </c>
      <c r="R28" s="74">
        <v>100</v>
      </c>
      <c r="S28" s="75"/>
      <c r="T28" s="76"/>
      <c r="U28" s="77"/>
      <c r="V28" s="78"/>
      <c r="W28" s="79"/>
      <c r="X28" s="80"/>
      <c r="Y28" s="81">
        <f>SUM(Raming[[#This Row],[Aquafin]:[Aandeel 7]])</f>
        <v>100</v>
      </c>
      <c r="Z28" s="82">
        <f>IFERROR(ROUND(Raming[[#This Row],[Hoeveelheid voorzien]]*Raming[[#This Row],[Aquafin]]/100,2),0)</f>
        <v>20</v>
      </c>
      <c r="AA28" s="82">
        <f>IFERROR(ROUND(Raming[[#This Row],[HV1]]*Raming[[#This Row],[EHP]],2),0)</f>
        <v>2482.6</v>
      </c>
      <c r="AB28" s="83">
        <f>IFERROR(ROUND(Raming[[#This Row],[Hoeveelheid voorzien]]*Raming[[#This Row],[Aandeel 2]]/100,2),0)</f>
        <v>0</v>
      </c>
      <c r="AC28" s="83">
        <f>IFERROR(ROUND(Raming[[#This Row],[HV2]]*Raming[[#This Row],[EHP]],2),0)</f>
        <v>0</v>
      </c>
      <c r="AD28" s="84">
        <f>IFERROR(ROUND(Raming[[#This Row],[Hoeveelheid voorzien]]*Raming[[#This Row],[Aandeel 3]]/100,2),0)</f>
        <v>0</v>
      </c>
      <c r="AE28" s="84">
        <f>IFERROR(ROUND(Raming[[#This Row],[HV3]]*Raming[[#This Row],[EHP]],2),0)</f>
        <v>0</v>
      </c>
      <c r="AF28" s="176">
        <f>IFERROR(ROUND(Raming[[#This Row],[Hoeveelheid voorzien]]*Raming[[#This Row],[Aandeel 4]]/100,2),0)</f>
        <v>0</v>
      </c>
      <c r="AG28" s="85">
        <f>IFERROR(ROUND(Raming[[#This Row],[HV4]]*Raming[[#This Row],[EHP]],2),0)</f>
        <v>0</v>
      </c>
      <c r="AH28" s="86">
        <f>IFERROR(ROUND(Raming[[#This Row],[Hoeveelheid voorzien]]*Raming[[#This Row],[Aandeel 5]]/100,2),0)</f>
        <v>0</v>
      </c>
      <c r="AI28" s="86">
        <f>IFERROR(ROUND(Raming[[#This Row],[HV5]]*Raming[[#This Row],[EHP]],2),0)</f>
        <v>0</v>
      </c>
      <c r="AJ28" s="87">
        <f>IFERROR(ROUND(Raming[[#This Row],[Hoeveelheid voorzien]]*Raming[[#This Row],[Aandeel 6]]/100,2),0)</f>
        <v>0</v>
      </c>
      <c r="AK28" s="87">
        <f>IFERROR(ROUND(Raming[[#This Row],[HV6]]*Raming[[#This Row],[EHP]],2),0)</f>
        <v>0</v>
      </c>
      <c r="AL28" s="88">
        <f>IFERROR(ROUND(Raming[[#This Row],[Hoeveelheid voorzien]]*Raming[[#This Row],[Aandeel 7]]/100,2),0)</f>
        <v>0</v>
      </c>
      <c r="AM28" s="88">
        <f>IFERROR(ROUND(Raming[[#This Row],[HV7]]*Raming[[#This Row],[EHP]],2),0)</f>
        <v>0</v>
      </c>
      <c r="AN28" s="89">
        <f>Raming[[#This Row],[HV7]]+Raming[[#This Row],[HV6]]+Raming[[#This Row],[HV5]]+Raming[[#This Row],[HV4]]+Raming[[#This Row],[HV3]]+Raming[[#This Row],[HV2]]+Raming[[#This Row],[HV1]]</f>
        <v>20</v>
      </c>
      <c r="AO28" s="90" t="s">
        <v>16</v>
      </c>
      <c r="AP28" s="199">
        <f>IFERROR(ROUND(AVERAGE(Raming[[#This Row],[kolom niet invullen]:[243/001]]),2),"")</f>
        <v>545.29</v>
      </c>
      <c r="AQ28" s="202"/>
      <c r="AR28" s="204"/>
      <c r="AS28" s="201" t="s">
        <v>46</v>
      </c>
      <c r="AT28" s="200"/>
      <c r="AU28" s="202"/>
      <c r="AV28" s="202"/>
      <c r="AW28" s="202"/>
      <c r="AX28" s="202"/>
      <c r="AY28" s="202"/>
      <c r="AZ28" s="202"/>
      <c r="BA28" s="202"/>
      <c r="BB28" s="202"/>
      <c r="BC28" s="202"/>
      <c r="BD28" s="202"/>
      <c r="BE28" s="202"/>
      <c r="BF28" s="202"/>
      <c r="BG28" s="202"/>
      <c r="BH28" s="202"/>
      <c r="BI28" s="202">
        <v>547.22</v>
      </c>
      <c r="BJ28" s="202"/>
      <c r="BK28" s="202"/>
      <c r="BL28" s="202"/>
      <c r="BM28" s="202"/>
      <c r="BN28" s="202"/>
      <c r="BO28" s="202"/>
      <c r="BP28" s="202"/>
      <c r="BQ28" s="202"/>
      <c r="BR28" s="202"/>
      <c r="BS28" s="202"/>
      <c r="BT28" s="202">
        <v>542.33000000000004</v>
      </c>
      <c r="BU28" s="202"/>
      <c r="BV28" s="202"/>
      <c r="BW28" s="202"/>
      <c r="BX28" s="202"/>
      <c r="BY28" s="202"/>
      <c r="BZ28" s="202">
        <v>4.04</v>
      </c>
      <c r="CA28" s="202"/>
      <c r="CB28" s="202"/>
      <c r="CC28" s="202"/>
      <c r="CD28" s="202"/>
      <c r="CE28" s="202"/>
      <c r="CF28" s="202"/>
      <c r="CG28" s="202"/>
      <c r="CH28" s="202"/>
      <c r="CI28" s="202">
        <v>2.56</v>
      </c>
      <c r="CJ28" s="202"/>
      <c r="CK28" s="202"/>
      <c r="CL28" s="202"/>
      <c r="CM28" s="202"/>
      <c r="CN28" s="202">
        <v>1630.29</v>
      </c>
      <c r="CO28" s="202"/>
      <c r="CP28" s="202"/>
      <c r="CQ28" s="202"/>
      <c r="CR28" s="202"/>
      <c r="CS28" s="202"/>
      <c r="CT28" s="202"/>
      <c r="CU28" s="202"/>
      <c r="CV28" s="202"/>
      <c r="CW28" s="202"/>
      <c r="CX28" s="202"/>
      <c r="CY28" s="202"/>
      <c r="CZ28" s="202"/>
      <c r="DA28" s="202"/>
      <c r="DB28" s="202"/>
      <c r="DC28" s="202"/>
      <c r="DD28" s="202"/>
      <c r="DE28" s="202"/>
      <c r="DF28" s="202"/>
      <c r="DG28" s="203"/>
    </row>
    <row r="29" spans="1:111" s="91" customFormat="1" ht="22.5">
      <c r="A29" s="156">
        <f>IF(Raming[[#This Row],[Nummering]]=1,SUM($B$9:B29),0)</f>
        <v>14</v>
      </c>
      <c r="B29" s="242">
        <f>IF(Raming[[#This Row],[Hoeveelheid voorzien]]&gt;0,1,0)</f>
        <v>1</v>
      </c>
      <c r="C29" s="116" t="s">
        <v>55</v>
      </c>
      <c r="D29" s="117" t="s">
        <v>90</v>
      </c>
      <c r="E29" s="49" t="s">
        <v>59</v>
      </c>
      <c r="F29" s="47" t="s">
        <v>86</v>
      </c>
      <c r="G29" s="121"/>
      <c r="H29" s="236"/>
      <c r="I29" s="117" t="s">
        <v>58</v>
      </c>
      <c r="J29" s="124" t="s">
        <v>63</v>
      </c>
      <c r="K29" s="118">
        <v>174.85</v>
      </c>
      <c r="L29" s="327"/>
      <c r="M29" s="48" t="s">
        <v>634</v>
      </c>
      <c r="N29" s="95" t="s">
        <v>713</v>
      </c>
      <c r="O29" s="40">
        <v>20</v>
      </c>
      <c r="P29" s="73">
        <f>Raming[[#This Row],[Hoeveelheid voorzien]]*Raming[[#This Row],[EHP]]</f>
        <v>3497</v>
      </c>
      <c r="Q29" s="50" t="s">
        <v>64</v>
      </c>
      <c r="R29" s="74">
        <v>100</v>
      </c>
      <c r="S29" s="75"/>
      <c r="T29" s="76"/>
      <c r="U29" s="77"/>
      <c r="V29" s="78"/>
      <c r="W29" s="79"/>
      <c r="X29" s="80"/>
      <c r="Y29" s="81">
        <f>SUM(Raming[[#This Row],[Aquafin]:[Aandeel 7]])</f>
        <v>100</v>
      </c>
      <c r="Z29" s="82">
        <f>IFERROR(ROUND(Raming[[#This Row],[Hoeveelheid voorzien]]*Raming[[#This Row],[Aquafin]]/100,2),0)</f>
        <v>20</v>
      </c>
      <c r="AA29" s="82">
        <f>IFERROR(ROUND(Raming[[#This Row],[HV1]]*Raming[[#This Row],[EHP]],2),0)</f>
        <v>3497</v>
      </c>
      <c r="AB29" s="83">
        <f>IFERROR(ROUND(Raming[[#This Row],[Hoeveelheid voorzien]]*Raming[[#This Row],[Aandeel 2]]/100,2),0)</f>
        <v>0</v>
      </c>
      <c r="AC29" s="83">
        <f>IFERROR(ROUND(Raming[[#This Row],[HV2]]*Raming[[#This Row],[EHP]],2),0)</f>
        <v>0</v>
      </c>
      <c r="AD29" s="84">
        <f>IFERROR(ROUND(Raming[[#This Row],[Hoeveelheid voorzien]]*Raming[[#This Row],[Aandeel 3]]/100,2),0)</f>
        <v>0</v>
      </c>
      <c r="AE29" s="84">
        <f>IFERROR(ROUND(Raming[[#This Row],[HV3]]*Raming[[#This Row],[EHP]],2),0)</f>
        <v>0</v>
      </c>
      <c r="AF29" s="176">
        <f>IFERROR(ROUND(Raming[[#This Row],[Hoeveelheid voorzien]]*Raming[[#This Row],[Aandeel 4]]/100,2),0)</f>
        <v>0</v>
      </c>
      <c r="AG29" s="85">
        <f>IFERROR(ROUND(Raming[[#This Row],[HV4]]*Raming[[#This Row],[EHP]],2),0)</f>
        <v>0</v>
      </c>
      <c r="AH29" s="86">
        <f>IFERROR(ROUND(Raming[[#This Row],[Hoeveelheid voorzien]]*Raming[[#This Row],[Aandeel 5]]/100,2),0)</f>
        <v>0</v>
      </c>
      <c r="AI29" s="86">
        <f>IFERROR(ROUND(Raming[[#This Row],[HV5]]*Raming[[#This Row],[EHP]],2),0)</f>
        <v>0</v>
      </c>
      <c r="AJ29" s="87">
        <f>IFERROR(ROUND(Raming[[#This Row],[Hoeveelheid voorzien]]*Raming[[#This Row],[Aandeel 6]]/100,2),0)</f>
        <v>0</v>
      </c>
      <c r="AK29" s="87">
        <f>IFERROR(ROUND(Raming[[#This Row],[HV6]]*Raming[[#This Row],[EHP]],2),0)</f>
        <v>0</v>
      </c>
      <c r="AL29" s="88">
        <f>IFERROR(ROUND(Raming[[#This Row],[Hoeveelheid voorzien]]*Raming[[#This Row],[Aandeel 7]]/100,2),0)</f>
        <v>0</v>
      </c>
      <c r="AM29" s="88">
        <f>IFERROR(ROUND(Raming[[#This Row],[HV7]]*Raming[[#This Row],[EHP]],2),0)</f>
        <v>0</v>
      </c>
      <c r="AN29" s="89">
        <f>Raming[[#This Row],[HV7]]+Raming[[#This Row],[HV6]]+Raming[[#This Row],[HV5]]+Raming[[#This Row],[HV4]]+Raming[[#This Row],[HV3]]+Raming[[#This Row],[HV2]]+Raming[[#This Row],[HV1]]</f>
        <v>20</v>
      </c>
      <c r="AO29" s="90" t="s">
        <v>16</v>
      </c>
      <c r="AP29" s="199">
        <f>IFERROR(ROUND(AVERAGE(Raming[[#This Row],[kolom niet invullen]:[243/001]]),2),"")</f>
        <v>1.3</v>
      </c>
      <c r="AQ29" s="202"/>
      <c r="AR29" s="204"/>
      <c r="AS29" s="201" t="s">
        <v>46</v>
      </c>
      <c r="AT29" s="200"/>
      <c r="AU29" s="202"/>
      <c r="AV29" s="202"/>
      <c r="AW29" s="202"/>
      <c r="AX29" s="202"/>
      <c r="AY29" s="202"/>
      <c r="AZ29" s="202"/>
      <c r="BA29" s="202"/>
      <c r="BB29" s="202"/>
      <c r="BC29" s="202"/>
      <c r="BD29" s="202"/>
      <c r="BE29" s="202"/>
      <c r="BF29" s="202"/>
      <c r="BG29" s="202"/>
      <c r="BH29" s="202"/>
      <c r="BI29" s="202"/>
      <c r="BJ29" s="202"/>
      <c r="BK29" s="202"/>
      <c r="BL29" s="202"/>
      <c r="BM29" s="202"/>
      <c r="BN29" s="202"/>
      <c r="BO29" s="202"/>
      <c r="BP29" s="202"/>
      <c r="BQ29" s="202"/>
      <c r="BR29" s="202"/>
      <c r="BS29" s="202"/>
      <c r="BT29" s="202"/>
      <c r="BU29" s="202"/>
      <c r="BV29" s="202"/>
      <c r="BW29" s="202"/>
      <c r="BX29" s="202"/>
      <c r="BY29" s="202"/>
      <c r="BZ29" s="202"/>
      <c r="CA29" s="202"/>
      <c r="CB29" s="202"/>
      <c r="CC29" s="202"/>
      <c r="CD29" s="202"/>
      <c r="CE29" s="202"/>
      <c r="CF29" s="202"/>
      <c r="CG29" s="202"/>
      <c r="CH29" s="202">
        <v>1.3</v>
      </c>
      <c r="CI29" s="202"/>
      <c r="CJ29" s="202"/>
      <c r="CK29" s="202"/>
      <c r="CL29" s="202"/>
      <c r="CM29" s="202"/>
      <c r="CN29" s="202"/>
      <c r="CO29" s="202"/>
      <c r="CP29" s="202"/>
      <c r="CQ29" s="202"/>
      <c r="CR29" s="202"/>
      <c r="CS29" s="202"/>
      <c r="CT29" s="202"/>
      <c r="CU29" s="202"/>
      <c r="CV29" s="202"/>
      <c r="CW29" s="202"/>
      <c r="CX29" s="202"/>
      <c r="CY29" s="202"/>
      <c r="CZ29" s="202"/>
      <c r="DA29" s="202"/>
      <c r="DB29" s="202"/>
      <c r="DC29" s="202"/>
      <c r="DD29" s="202"/>
      <c r="DE29" s="202"/>
      <c r="DF29" s="202"/>
      <c r="DG29" s="203"/>
    </row>
    <row r="30" spans="1:111" s="91" customFormat="1">
      <c r="A30" s="156">
        <f>IF(Raming[[#This Row],[Nummering]]=1,SUM($B$9:B30),0)</f>
        <v>0</v>
      </c>
      <c r="B30" s="242">
        <f>IF(Raming[[#This Row],[Hoeveelheid voorzien]]&gt;0,1,0)</f>
        <v>0</v>
      </c>
      <c r="C30" s="109"/>
      <c r="D30" s="109" t="s">
        <v>93</v>
      </c>
      <c r="E30" s="110"/>
      <c r="F30" s="109" t="s">
        <v>94</v>
      </c>
      <c r="G30" s="109"/>
      <c r="H30" s="166"/>
      <c r="I30" s="112"/>
      <c r="J30" s="112" t="s">
        <v>28</v>
      </c>
      <c r="K30" s="118" t="s">
        <v>28</v>
      </c>
      <c r="L30" s="327"/>
      <c r="M30" s="155"/>
      <c r="N30" s="139"/>
      <c r="O30" s="40"/>
      <c r="P30" s="73"/>
      <c r="Q30" s="50"/>
      <c r="R30" s="74">
        <v>100</v>
      </c>
      <c r="S30" s="75"/>
      <c r="T30" s="76"/>
      <c r="U30" s="77"/>
      <c r="V30" s="78"/>
      <c r="W30" s="79"/>
      <c r="X30" s="80"/>
      <c r="Y30" s="81">
        <f>SUM(Raming[[#This Row],[Aquafin]:[Aandeel 7]])</f>
        <v>100</v>
      </c>
      <c r="Z30" s="82">
        <f>IFERROR(ROUND(Raming[[#This Row],[Hoeveelheid voorzien]]*Raming[[#This Row],[Aquafin]]/100,2),0)</f>
        <v>0</v>
      </c>
      <c r="AA30" s="82">
        <f>IFERROR(ROUND(Raming[[#This Row],[HV1]]*Raming[[#This Row],[EHP]],2),0)</f>
        <v>0</v>
      </c>
      <c r="AB30" s="83">
        <f>IFERROR(ROUND(Raming[[#This Row],[Hoeveelheid voorzien]]*Raming[[#This Row],[Aandeel 2]]/100,2),0)</f>
        <v>0</v>
      </c>
      <c r="AC30" s="83">
        <f>IFERROR(ROUND(Raming[[#This Row],[HV2]]*Raming[[#This Row],[EHP]],2),0)</f>
        <v>0</v>
      </c>
      <c r="AD30" s="84">
        <f>IFERROR(ROUND(Raming[[#This Row],[Hoeveelheid voorzien]]*Raming[[#This Row],[Aandeel 3]]/100,2),0)</f>
        <v>0</v>
      </c>
      <c r="AE30" s="84">
        <f>IFERROR(ROUND(Raming[[#This Row],[HV3]]*Raming[[#This Row],[EHP]],2),0)</f>
        <v>0</v>
      </c>
      <c r="AF30" s="176">
        <f>IFERROR(ROUND(Raming[[#This Row],[Hoeveelheid voorzien]]*Raming[[#This Row],[Aandeel 4]]/100,2),0)</f>
        <v>0</v>
      </c>
      <c r="AG30" s="85">
        <f>IFERROR(ROUND(Raming[[#This Row],[HV4]]*Raming[[#This Row],[EHP]],2),0)</f>
        <v>0</v>
      </c>
      <c r="AH30" s="86">
        <f>IFERROR(ROUND(Raming[[#This Row],[Hoeveelheid voorzien]]*Raming[[#This Row],[Aandeel 5]]/100,2),0)</f>
        <v>0</v>
      </c>
      <c r="AI30" s="86">
        <f>IFERROR(ROUND(Raming[[#This Row],[HV5]]*Raming[[#This Row],[EHP]],2),0)</f>
        <v>0</v>
      </c>
      <c r="AJ30" s="87">
        <f>IFERROR(ROUND(Raming[[#This Row],[Hoeveelheid voorzien]]*Raming[[#This Row],[Aandeel 6]]/100,2),0)</f>
        <v>0</v>
      </c>
      <c r="AK30" s="87">
        <f>IFERROR(ROUND(Raming[[#This Row],[HV6]]*Raming[[#This Row],[EHP]],2),0)</f>
        <v>0</v>
      </c>
      <c r="AL30" s="88">
        <f>IFERROR(ROUND(Raming[[#This Row],[Hoeveelheid voorzien]]*Raming[[#This Row],[Aandeel 7]]/100,2),0)</f>
        <v>0</v>
      </c>
      <c r="AM30" s="88">
        <f>IFERROR(ROUND(Raming[[#This Row],[HV7]]*Raming[[#This Row],[EHP]],2),0)</f>
        <v>0</v>
      </c>
      <c r="AN30" s="89">
        <f>Raming[[#This Row],[HV7]]+Raming[[#This Row],[HV6]]+Raming[[#This Row],[HV5]]+Raming[[#This Row],[HV4]]+Raming[[#This Row],[HV3]]+Raming[[#This Row],[HV2]]+Raming[[#This Row],[HV1]]</f>
        <v>0</v>
      </c>
      <c r="AO30" s="90" t="s">
        <v>16</v>
      </c>
      <c r="AP30" s="199">
        <f>IFERROR(ROUND(AVERAGE(Raming[[#This Row],[kolom niet invullen]:[243/001]]),2),"")</f>
        <v>518.63</v>
      </c>
      <c r="AQ30" s="202"/>
      <c r="AR30" s="204"/>
      <c r="AS30" s="201" t="s">
        <v>46</v>
      </c>
      <c r="AT30" s="200"/>
      <c r="AU30" s="202"/>
      <c r="AV30" s="202"/>
      <c r="AW30" s="202"/>
      <c r="AX30" s="202"/>
      <c r="AY30" s="202"/>
      <c r="AZ30" s="202"/>
      <c r="BA30" s="202"/>
      <c r="BB30" s="202"/>
      <c r="BC30" s="202"/>
      <c r="BD30" s="202"/>
      <c r="BE30" s="202"/>
      <c r="BF30" s="202"/>
      <c r="BG30" s="202"/>
      <c r="BH30" s="202"/>
      <c r="BI30" s="202"/>
      <c r="BJ30" s="202"/>
      <c r="BK30" s="202"/>
      <c r="BL30" s="202"/>
      <c r="BM30" s="202"/>
      <c r="BN30" s="202"/>
      <c r="BO30" s="202"/>
      <c r="BP30" s="202"/>
      <c r="BQ30" s="202"/>
      <c r="BR30" s="202"/>
      <c r="BS30" s="202"/>
      <c r="BT30" s="202"/>
      <c r="BU30" s="202"/>
      <c r="BV30" s="202"/>
      <c r="BW30" s="202"/>
      <c r="BX30" s="202"/>
      <c r="BY30" s="202"/>
      <c r="BZ30" s="202"/>
      <c r="CA30" s="202"/>
      <c r="CB30" s="202"/>
      <c r="CC30" s="202"/>
      <c r="CD30" s="202">
        <v>2.38</v>
      </c>
      <c r="CE30" s="202"/>
      <c r="CF30" s="202"/>
      <c r="CG30" s="202"/>
      <c r="CH30" s="202"/>
      <c r="CI30" s="202"/>
      <c r="CJ30" s="202">
        <v>12.83</v>
      </c>
      <c r="CK30" s="202"/>
      <c r="CL30" s="202"/>
      <c r="CM30" s="202"/>
      <c r="CN30" s="202"/>
      <c r="CO30" s="202"/>
      <c r="CP30" s="202"/>
      <c r="CQ30" s="202"/>
      <c r="CR30" s="202">
        <v>2058.5100000000002</v>
      </c>
      <c r="CS30" s="202"/>
      <c r="CT30" s="202"/>
      <c r="CU30" s="202"/>
      <c r="CV30" s="202"/>
      <c r="CW30" s="202">
        <v>0.78</v>
      </c>
      <c r="CX30" s="202"/>
      <c r="CY30" s="202"/>
      <c r="CZ30" s="202"/>
      <c r="DA30" s="202"/>
      <c r="DB30" s="202"/>
      <c r="DC30" s="202"/>
      <c r="DD30" s="202"/>
      <c r="DE30" s="202"/>
      <c r="DF30" s="202"/>
      <c r="DG30" s="203"/>
    </row>
    <row r="31" spans="1:111" s="91" customFormat="1" ht="78.75">
      <c r="A31" s="156">
        <f>IF(Raming[[#This Row],[Nummering]]=1,SUM($B$9:B31),0)</f>
        <v>15</v>
      </c>
      <c r="B31" s="242">
        <f>IF(Raming[[#This Row],[Hoeveelheid voorzien]]&gt;0,1,0)</f>
        <v>1</v>
      </c>
      <c r="C31" s="116" t="s">
        <v>60</v>
      </c>
      <c r="D31" s="57"/>
      <c r="E31" s="49" t="s">
        <v>61</v>
      </c>
      <c r="F31" s="56"/>
      <c r="G31" s="54" t="s">
        <v>637</v>
      </c>
      <c r="H31" s="269" t="s">
        <v>31</v>
      </c>
      <c r="I31" s="268" t="s">
        <v>32</v>
      </c>
      <c r="J31" s="268" t="s">
        <v>33</v>
      </c>
      <c r="K31" s="118">
        <v>15300</v>
      </c>
      <c r="L31" s="327"/>
      <c r="M31" s="157" t="s">
        <v>805</v>
      </c>
      <c r="N31" s="95" t="s">
        <v>713</v>
      </c>
      <c r="O31" s="40">
        <v>1</v>
      </c>
      <c r="P31" s="73">
        <f>Raming[[#This Row],[Hoeveelheid voorzien]]*Raming[[#This Row],[EHP]]</f>
        <v>15300</v>
      </c>
      <c r="Q31" s="50" t="s">
        <v>64</v>
      </c>
      <c r="R31" s="74">
        <v>100</v>
      </c>
      <c r="S31" s="75"/>
      <c r="T31" s="76"/>
      <c r="U31" s="77"/>
      <c r="V31" s="78"/>
      <c r="W31" s="79"/>
      <c r="X31" s="80"/>
      <c r="Y31" s="81">
        <f>SUM(Raming[[#This Row],[Aquafin]:[Aandeel 7]])</f>
        <v>100</v>
      </c>
      <c r="Z31" s="82">
        <f>IFERROR(ROUND(Raming[[#This Row],[Hoeveelheid voorzien]]*Raming[[#This Row],[Aquafin]]/100,2),0)</f>
        <v>1</v>
      </c>
      <c r="AA31" s="82">
        <f>IFERROR(ROUND(Raming[[#This Row],[HV1]]*Raming[[#This Row],[EHP]],2),0)</f>
        <v>15300</v>
      </c>
      <c r="AB31" s="83">
        <f>IFERROR(ROUND(Raming[[#This Row],[Hoeveelheid voorzien]]*Raming[[#This Row],[Aandeel 2]]/100,2),0)</f>
        <v>0</v>
      </c>
      <c r="AC31" s="83">
        <f>IFERROR(ROUND(Raming[[#This Row],[HV2]]*Raming[[#This Row],[EHP]],2),0)</f>
        <v>0</v>
      </c>
      <c r="AD31" s="84">
        <f>IFERROR(ROUND(Raming[[#This Row],[Hoeveelheid voorzien]]*Raming[[#This Row],[Aandeel 3]]/100,2),0)</f>
        <v>0</v>
      </c>
      <c r="AE31" s="84">
        <f>IFERROR(ROUND(Raming[[#This Row],[HV3]]*Raming[[#This Row],[EHP]],2),0)</f>
        <v>0</v>
      </c>
      <c r="AF31" s="176">
        <f>IFERROR(ROUND(Raming[[#This Row],[Hoeveelheid voorzien]]*Raming[[#This Row],[Aandeel 4]]/100,2),0)</f>
        <v>0</v>
      </c>
      <c r="AG31" s="85">
        <f>IFERROR(ROUND(Raming[[#This Row],[HV4]]*Raming[[#This Row],[EHP]],2),0)</f>
        <v>0</v>
      </c>
      <c r="AH31" s="86">
        <f>IFERROR(ROUND(Raming[[#This Row],[Hoeveelheid voorzien]]*Raming[[#This Row],[Aandeel 5]]/100,2),0)</f>
        <v>0</v>
      </c>
      <c r="AI31" s="86">
        <f>IFERROR(ROUND(Raming[[#This Row],[HV5]]*Raming[[#This Row],[EHP]],2),0)</f>
        <v>0</v>
      </c>
      <c r="AJ31" s="87">
        <f>IFERROR(ROUND(Raming[[#This Row],[Hoeveelheid voorzien]]*Raming[[#This Row],[Aandeel 6]]/100,2),0)</f>
        <v>0</v>
      </c>
      <c r="AK31" s="87">
        <f>IFERROR(ROUND(Raming[[#This Row],[HV6]]*Raming[[#This Row],[EHP]],2),0)</f>
        <v>0</v>
      </c>
      <c r="AL31" s="88">
        <f>IFERROR(ROUND(Raming[[#This Row],[Hoeveelheid voorzien]]*Raming[[#This Row],[Aandeel 7]]/100,2),0)</f>
        <v>0</v>
      </c>
      <c r="AM31" s="88">
        <f>IFERROR(ROUND(Raming[[#This Row],[HV7]]*Raming[[#This Row],[EHP]],2),0)</f>
        <v>0</v>
      </c>
      <c r="AN31" s="89">
        <f>Raming[[#This Row],[HV7]]+Raming[[#This Row],[HV6]]+Raming[[#This Row],[HV5]]+Raming[[#This Row],[HV4]]+Raming[[#This Row],[HV3]]+Raming[[#This Row],[HV2]]+Raming[[#This Row],[HV1]]</f>
        <v>1</v>
      </c>
      <c r="AO31" s="90" t="s">
        <v>16</v>
      </c>
      <c r="AP31" s="199">
        <f>IFERROR(ROUND(AVERAGE(Raming[[#This Row],[kolom niet invullen]:[243/001]]),2),"")</f>
        <v>667.33</v>
      </c>
      <c r="AQ31" s="202"/>
      <c r="AR31" s="204"/>
      <c r="AS31" s="201" t="s">
        <v>46</v>
      </c>
      <c r="AT31" s="200">
        <v>2000</v>
      </c>
      <c r="AU31" s="202">
        <v>1</v>
      </c>
      <c r="AV31" s="202"/>
      <c r="AW31" s="202"/>
      <c r="AX31" s="202">
        <v>1</v>
      </c>
      <c r="AY31" s="202"/>
      <c r="AZ31" s="202"/>
      <c r="BA31" s="202"/>
      <c r="BB31" s="202"/>
      <c r="BC31" s="202"/>
      <c r="BD31" s="202"/>
      <c r="BE31" s="202"/>
      <c r="BF31" s="202"/>
      <c r="BG31" s="202"/>
      <c r="BH31" s="202"/>
      <c r="BI31" s="202"/>
      <c r="BJ31" s="202"/>
      <c r="BK31" s="202"/>
      <c r="BL31" s="202"/>
      <c r="BM31" s="202"/>
      <c r="BN31" s="202"/>
      <c r="BO31" s="202"/>
      <c r="BP31" s="202"/>
      <c r="BQ31" s="202"/>
      <c r="BR31" s="202"/>
      <c r="BS31" s="202"/>
      <c r="BT31" s="202"/>
      <c r="BU31" s="202"/>
      <c r="BV31" s="202"/>
      <c r="BW31" s="202"/>
      <c r="BX31" s="202"/>
      <c r="BY31" s="202"/>
      <c r="BZ31" s="202"/>
      <c r="CA31" s="202"/>
      <c r="CB31" s="202"/>
      <c r="CC31" s="202"/>
      <c r="CD31" s="202"/>
      <c r="CE31" s="202"/>
      <c r="CF31" s="202"/>
      <c r="CG31" s="202"/>
      <c r="CH31" s="202"/>
      <c r="CI31" s="202"/>
      <c r="CJ31" s="202"/>
      <c r="CK31" s="202"/>
      <c r="CL31" s="202"/>
      <c r="CM31" s="202"/>
      <c r="CN31" s="202"/>
      <c r="CO31" s="202"/>
      <c r="CP31" s="202"/>
      <c r="CQ31" s="202"/>
      <c r="CR31" s="202"/>
      <c r="CS31" s="202"/>
      <c r="CT31" s="202"/>
      <c r="CU31" s="202"/>
      <c r="CV31" s="202"/>
      <c r="CW31" s="202"/>
      <c r="CX31" s="202"/>
      <c r="CY31" s="202"/>
      <c r="CZ31" s="202"/>
      <c r="DA31" s="202"/>
      <c r="DB31" s="202"/>
      <c r="DC31" s="202"/>
      <c r="DD31" s="202"/>
      <c r="DE31" s="202"/>
      <c r="DF31" s="202"/>
      <c r="DG31" s="203"/>
    </row>
    <row r="32" spans="1:111" s="91" customFormat="1">
      <c r="A32" s="156">
        <f>IF(Raming[[#This Row],[Nummering]]=1,SUM($B$9:B32),0)</f>
        <v>0</v>
      </c>
      <c r="B32" s="242">
        <f>IF(Raming[[#This Row],[Hoeveelheid voorzien]]&gt;0,1,0)</f>
        <v>0</v>
      </c>
      <c r="C32" s="113"/>
      <c r="D32" s="113" t="s">
        <v>95</v>
      </c>
      <c r="E32" s="113"/>
      <c r="F32" s="113" t="s">
        <v>96</v>
      </c>
      <c r="G32" s="131"/>
      <c r="H32" s="231"/>
      <c r="I32" s="113"/>
      <c r="J32" s="113" t="s">
        <v>28</v>
      </c>
      <c r="K32" s="118" t="s">
        <v>28</v>
      </c>
      <c r="L32" s="326"/>
      <c r="M32" s="45"/>
      <c r="N32" s="46"/>
      <c r="O32" s="40"/>
      <c r="P32" s="73"/>
      <c r="Q32" s="50"/>
      <c r="R32" s="74">
        <v>100</v>
      </c>
      <c r="S32" s="75"/>
      <c r="T32" s="76"/>
      <c r="U32" s="77"/>
      <c r="V32" s="78"/>
      <c r="W32" s="79"/>
      <c r="X32" s="80"/>
      <c r="Y32" s="81">
        <f>SUM(Raming[[#This Row],[Aquafin]:[Aandeel 7]])</f>
        <v>100</v>
      </c>
      <c r="Z32" s="82">
        <f>IFERROR(ROUND(Raming[[#This Row],[Hoeveelheid voorzien]]*Raming[[#This Row],[Aquafin]]/100,2),0)</f>
        <v>0</v>
      </c>
      <c r="AA32" s="82">
        <f>IFERROR(ROUND(Raming[[#This Row],[HV1]]*Raming[[#This Row],[EHP]],2),0)</f>
        <v>0</v>
      </c>
      <c r="AB32" s="83">
        <f>IFERROR(ROUND(Raming[[#This Row],[Hoeveelheid voorzien]]*Raming[[#This Row],[Aandeel 2]]/100,2),0)</f>
        <v>0</v>
      </c>
      <c r="AC32" s="83">
        <f>IFERROR(ROUND(Raming[[#This Row],[HV2]]*Raming[[#This Row],[EHP]],2),0)</f>
        <v>0</v>
      </c>
      <c r="AD32" s="84">
        <f>IFERROR(ROUND(Raming[[#This Row],[Hoeveelheid voorzien]]*Raming[[#This Row],[Aandeel 3]]/100,2),0)</f>
        <v>0</v>
      </c>
      <c r="AE32" s="84">
        <f>IFERROR(ROUND(Raming[[#This Row],[HV3]]*Raming[[#This Row],[EHP]],2),0)</f>
        <v>0</v>
      </c>
      <c r="AF32" s="176">
        <f>IFERROR(ROUND(Raming[[#This Row],[Hoeveelheid voorzien]]*Raming[[#This Row],[Aandeel 4]]/100,2),0)</f>
        <v>0</v>
      </c>
      <c r="AG32" s="85">
        <f>IFERROR(ROUND(Raming[[#This Row],[HV4]]*Raming[[#This Row],[EHP]],2),0)</f>
        <v>0</v>
      </c>
      <c r="AH32" s="86">
        <f>IFERROR(ROUND(Raming[[#This Row],[Hoeveelheid voorzien]]*Raming[[#This Row],[Aandeel 5]]/100,2),0)</f>
        <v>0</v>
      </c>
      <c r="AI32" s="86">
        <f>IFERROR(ROUND(Raming[[#This Row],[HV5]]*Raming[[#This Row],[EHP]],2),0)</f>
        <v>0</v>
      </c>
      <c r="AJ32" s="87">
        <f>IFERROR(ROUND(Raming[[#This Row],[Hoeveelheid voorzien]]*Raming[[#This Row],[Aandeel 6]]/100,2),0)</f>
        <v>0</v>
      </c>
      <c r="AK32" s="87">
        <f>IFERROR(ROUND(Raming[[#This Row],[HV6]]*Raming[[#This Row],[EHP]],2),0)</f>
        <v>0</v>
      </c>
      <c r="AL32" s="88">
        <f>IFERROR(ROUND(Raming[[#This Row],[Hoeveelheid voorzien]]*Raming[[#This Row],[Aandeel 7]]/100,2),0)</f>
        <v>0</v>
      </c>
      <c r="AM32" s="88">
        <f>IFERROR(ROUND(Raming[[#This Row],[HV7]]*Raming[[#This Row],[EHP]],2),0)</f>
        <v>0</v>
      </c>
      <c r="AN32" s="89">
        <f>Raming[[#This Row],[HV7]]+Raming[[#This Row],[HV6]]+Raming[[#This Row],[HV5]]+Raming[[#This Row],[HV4]]+Raming[[#This Row],[HV3]]+Raming[[#This Row],[HV2]]+Raming[[#This Row],[HV1]]</f>
        <v>0</v>
      </c>
      <c r="AO32" s="90">
        <v>1</v>
      </c>
      <c r="AP32" s="199">
        <f>IFERROR(ROUND(AVERAGE(Raming[[#This Row],[kolom niet invullen]:[243/001]]),2),"")</f>
        <v>3132.83</v>
      </c>
      <c r="AQ32" s="202"/>
      <c r="AR32" s="204"/>
      <c r="AS32" s="201" t="s">
        <v>46</v>
      </c>
      <c r="AT32" s="200"/>
      <c r="AU32" s="202">
        <v>25000</v>
      </c>
      <c r="AV32" s="202"/>
      <c r="AW32" s="202"/>
      <c r="AX32" s="202">
        <v>2</v>
      </c>
      <c r="AY32" s="202"/>
      <c r="AZ32" s="202"/>
      <c r="BA32" s="202"/>
      <c r="BB32" s="202"/>
      <c r="BC32" s="202"/>
      <c r="BD32" s="202"/>
      <c r="BE32" s="202"/>
      <c r="BF32" s="202"/>
      <c r="BG32" s="202"/>
      <c r="BH32" s="202"/>
      <c r="BI32" s="202"/>
      <c r="BJ32" s="202"/>
      <c r="BK32" s="202"/>
      <c r="BL32" s="202"/>
      <c r="BM32" s="202"/>
      <c r="BN32" s="202">
        <v>9.39</v>
      </c>
      <c r="BO32" s="202"/>
      <c r="BP32" s="202"/>
      <c r="BQ32" s="202"/>
      <c r="BR32" s="202"/>
      <c r="BS32" s="202"/>
      <c r="BT32" s="202"/>
      <c r="BU32" s="202"/>
      <c r="BV32" s="202">
        <v>5.46</v>
      </c>
      <c r="BW32" s="202"/>
      <c r="BX32" s="202"/>
      <c r="BY32" s="202"/>
      <c r="BZ32" s="202"/>
      <c r="CA32" s="202">
        <v>13.14</v>
      </c>
      <c r="CB32" s="202"/>
      <c r="CC32" s="202"/>
      <c r="CD32" s="202"/>
      <c r="CE32" s="202"/>
      <c r="CF32" s="202">
        <v>14.17</v>
      </c>
      <c r="CG32" s="202"/>
      <c r="CH32" s="202"/>
      <c r="CI32" s="202"/>
      <c r="CJ32" s="202">
        <v>9.9</v>
      </c>
      <c r="CK32" s="202"/>
      <c r="CL32" s="202"/>
      <c r="CM32" s="202"/>
      <c r="CN32" s="202"/>
      <c r="CO32" s="202"/>
      <c r="CP32" s="202"/>
      <c r="CQ32" s="202"/>
      <c r="CR32" s="202"/>
      <c r="CS32" s="202"/>
      <c r="CT32" s="202"/>
      <c r="CU32" s="202"/>
      <c r="CV32" s="202"/>
      <c r="CW32" s="202">
        <v>8.5399999999999991</v>
      </c>
      <c r="CX32" s="202"/>
      <c r="CY32" s="202"/>
      <c r="CZ32" s="202"/>
      <c r="DA32" s="202"/>
      <c r="DB32" s="202"/>
      <c r="DC32" s="202"/>
      <c r="DD32" s="202"/>
      <c r="DE32" s="202"/>
      <c r="DF32" s="202"/>
      <c r="DG32" s="203"/>
    </row>
    <row r="33" spans="1:111" s="91" customFormat="1">
      <c r="A33" s="156">
        <f>IF(Raming[[#This Row],[Nummering]]=1,SUM($B$9:B33),0)</f>
        <v>0</v>
      </c>
      <c r="B33" s="242">
        <f>IF(Raming[[#This Row],[Hoeveelheid voorzien]]&gt;0,1,0)</f>
        <v>0</v>
      </c>
      <c r="C33" s="132"/>
      <c r="D33" s="133" t="s">
        <v>100</v>
      </c>
      <c r="E33" s="134"/>
      <c r="F33" s="135" t="s">
        <v>101</v>
      </c>
      <c r="G33" s="136"/>
      <c r="H33" s="236"/>
      <c r="I33" s="133"/>
      <c r="J33" s="133" t="s">
        <v>28</v>
      </c>
      <c r="K33" s="118" t="s">
        <v>28</v>
      </c>
      <c r="L33" s="327"/>
      <c r="M33" s="48"/>
      <c r="N33" s="119"/>
      <c r="O33" s="40"/>
      <c r="P33" s="73"/>
      <c r="Q33" s="50"/>
      <c r="R33" s="74">
        <v>100</v>
      </c>
      <c r="S33" s="75"/>
      <c r="T33" s="76"/>
      <c r="U33" s="77"/>
      <c r="V33" s="78"/>
      <c r="W33" s="79"/>
      <c r="X33" s="80"/>
      <c r="Y33" s="81">
        <f>SUM(Raming[[#This Row],[Aquafin]:[Aandeel 7]])</f>
        <v>100</v>
      </c>
      <c r="Z33" s="82">
        <f>IFERROR(ROUND(Raming[[#This Row],[Hoeveelheid voorzien]]*Raming[[#This Row],[Aquafin]]/100,2),0)</f>
        <v>0</v>
      </c>
      <c r="AA33" s="82">
        <f>IFERROR(ROUND(Raming[[#This Row],[HV1]]*Raming[[#This Row],[EHP]],2),0)</f>
        <v>0</v>
      </c>
      <c r="AB33" s="83">
        <f>IFERROR(ROUND(Raming[[#This Row],[Hoeveelheid voorzien]]*Raming[[#This Row],[Aandeel 2]]/100,2),0)</f>
        <v>0</v>
      </c>
      <c r="AC33" s="83">
        <f>IFERROR(ROUND(Raming[[#This Row],[HV2]]*Raming[[#This Row],[EHP]],2),0)</f>
        <v>0</v>
      </c>
      <c r="AD33" s="84">
        <f>IFERROR(ROUND(Raming[[#This Row],[Hoeveelheid voorzien]]*Raming[[#This Row],[Aandeel 3]]/100,2),0)</f>
        <v>0</v>
      </c>
      <c r="AE33" s="84">
        <f>IFERROR(ROUND(Raming[[#This Row],[HV3]]*Raming[[#This Row],[EHP]],2),0)</f>
        <v>0</v>
      </c>
      <c r="AF33" s="176">
        <f>IFERROR(ROUND(Raming[[#This Row],[Hoeveelheid voorzien]]*Raming[[#This Row],[Aandeel 4]]/100,2),0)</f>
        <v>0</v>
      </c>
      <c r="AG33" s="85">
        <f>IFERROR(ROUND(Raming[[#This Row],[HV4]]*Raming[[#This Row],[EHP]],2),0)</f>
        <v>0</v>
      </c>
      <c r="AH33" s="86">
        <f>IFERROR(ROUND(Raming[[#This Row],[Hoeveelheid voorzien]]*Raming[[#This Row],[Aandeel 5]]/100,2),0)</f>
        <v>0</v>
      </c>
      <c r="AI33" s="86">
        <f>IFERROR(ROUND(Raming[[#This Row],[HV5]]*Raming[[#This Row],[EHP]],2),0)</f>
        <v>0</v>
      </c>
      <c r="AJ33" s="87">
        <f>IFERROR(ROUND(Raming[[#This Row],[Hoeveelheid voorzien]]*Raming[[#This Row],[Aandeel 6]]/100,2),0)</f>
        <v>0</v>
      </c>
      <c r="AK33" s="87">
        <f>IFERROR(ROUND(Raming[[#This Row],[HV6]]*Raming[[#This Row],[EHP]],2),0)</f>
        <v>0</v>
      </c>
      <c r="AL33" s="88">
        <f>IFERROR(ROUND(Raming[[#This Row],[Hoeveelheid voorzien]]*Raming[[#This Row],[Aandeel 7]]/100,2),0)</f>
        <v>0</v>
      </c>
      <c r="AM33" s="88">
        <f>IFERROR(ROUND(Raming[[#This Row],[HV7]]*Raming[[#This Row],[EHP]],2),0)</f>
        <v>0</v>
      </c>
      <c r="AN33" s="89">
        <f>Raming[[#This Row],[HV7]]+Raming[[#This Row],[HV6]]+Raming[[#This Row],[HV5]]+Raming[[#This Row],[HV4]]+Raming[[#This Row],[HV3]]+Raming[[#This Row],[HV2]]+Raming[[#This Row],[HV1]]</f>
        <v>0</v>
      </c>
      <c r="AO33" s="90" t="s">
        <v>16</v>
      </c>
      <c r="AP33" s="199">
        <f>IFERROR(ROUND(AVERAGE(Raming[[#This Row],[kolom niet invullen]:[243/001]]),2),"")</f>
        <v>5539.96</v>
      </c>
      <c r="AQ33" s="202"/>
      <c r="AR33" s="204"/>
      <c r="AS33" s="201" t="s">
        <v>46</v>
      </c>
      <c r="AT33" s="200">
        <v>6432.95</v>
      </c>
      <c r="AU33" s="202">
        <v>5415.13</v>
      </c>
      <c r="AV33" s="202"/>
      <c r="AW33" s="202"/>
      <c r="AX33" s="202">
        <v>4771.79</v>
      </c>
      <c r="AY33" s="202"/>
      <c r="AZ33" s="202"/>
      <c r="BA33" s="202"/>
      <c r="BB33" s="202"/>
      <c r="BC33" s="202"/>
      <c r="BD33" s="202"/>
      <c r="BE33" s="202"/>
      <c r="BF33" s="202"/>
      <c r="BG33" s="202"/>
      <c r="BH33" s="202"/>
      <c r="BI33" s="202"/>
      <c r="BJ33" s="202"/>
      <c r="BK33" s="202"/>
      <c r="BL33" s="202"/>
      <c r="BM33" s="202"/>
      <c r="BN33" s="202"/>
      <c r="BO33" s="202"/>
      <c r="BP33" s="202"/>
      <c r="BQ33" s="202"/>
      <c r="BR33" s="202"/>
      <c r="BS33" s="202"/>
      <c r="BT33" s="202"/>
      <c r="BU33" s="202"/>
      <c r="BV33" s="202"/>
      <c r="BW33" s="202"/>
      <c r="BX33" s="202"/>
      <c r="BY33" s="202"/>
      <c r="BZ33" s="202"/>
      <c r="CA33" s="202"/>
      <c r="CB33" s="202"/>
      <c r="CC33" s="202"/>
      <c r="CD33" s="202"/>
      <c r="CE33" s="202"/>
      <c r="CF33" s="202"/>
      <c r="CG33" s="202"/>
      <c r="CH33" s="202"/>
      <c r="CI33" s="202"/>
      <c r="CJ33" s="202"/>
      <c r="CK33" s="202"/>
      <c r="CL33" s="202"/>
      <c r="CM33" s="202"/>
      <c r="CN33" s="202"/>
      <c r="CO33" s="202"/>
      <c r="CP33" s="202"/>
      <c r="CQ33" s="202"/>
      <c r="CR33" s="202"/>
      <c r="CS33" s="202"/>
      <c r="CT33" s="202"/>
      <c r="CU33" s="202"/>
      <c r="CV33" s="202"/>
      <c r="CW33" s="202"/>
      <c r="CX33" s="202"/>
      <c r="CY33" s="202"/>
      <c r="CZ33" s="202"/>
      <c r="DA33" s="202"/>
      <c r="DB33" s="202"/>
      <c r="DC33" s="202"/>
      <c r="DD33" s="202"/>
      <c r="DE33" s="202"/>
      <c r="DF33" s="202"/>
      <c r="DG33" s="203"/>
    </row>
    <row r="34" spans="1:111" s="91" customFormat="1">
      <c r="A34" s="156">
        <f>IF(Raming[[#This Row],[Nummering]]=1,SUM($B$9:B34),0)</f>
        <v>0</v>
      </c>
      <c r="B34" s="242">
        <f>IF(Raming[[#This Row],[Hoeveelheid voorzien]]&gt;0,1,0)</f>
        <v>0</v>
      </c>
      <c r="C34" s="132"/>
      <c r="D34" s="133" t="s">
        <v>102</v>
      </c>
      <c r="E34" s="134"/>
      <c r="F34" s="135" t="s">
        <v>103</v>
      </c>
      <c r="G34" s="136"/>
      <c r="H34" s="236" t="s">
        <v>104</v>
      </c>
      <c r="I34" s="133"/>
      <c r="J34" s="133" t="s">
        <v>28</v>
      </c>
      <c r="K34" s="118" t="s">
        <v>28</v>
      </c>
      <c r="L34" s="327"/>
      <c r="M34" s="48"/>
      <c r="N34" s="119"/>
      <c r="O34" s="40"/>
      <c r="P34" s="73"/>
      <c r="Q34" s="50"/>
      <c r="R34" s="74">
        <v>100</v>
      </c>
      <c r="S34" s="75"/>
      <c r="T34" s="76"/>
      <c r="U34" s="77"/>
      <c r="V34" s="78"/>
      <c r="W34" s="79"/>
      <c r="X34" s="80"/>
      <c r="Y34" s="81">
        <f>SUM(Raming[[#This Row],[Aquafin]:[Aandeel 7]])</f>
        <v>100</v>
      </c>
      <c r="Z34" s="82">
        <f>IFERROR(ROUND(Raming[[#This Row],[Hoeveelheid voorzien]]*Raming[[#This Row],[Aquafin]]/100,2),0)</f>
        <v>0</v>
      </c>
      <c r="AA34" s="82">
        <f>IFERROR(ROUND(Raming[[#This Row],[HV1]]*Raming[[#This Row],[EHP]],2),0)</f>
        <v>0</v>
      </c>
      <c r="AB34" s="83">
        <f>IFERROR(ROUND(Raming[[#This Row],[Hoeveelheid voorzien]]*Raming[[#This Row],[Aandeel 2]]/100,2),0)</f>
        <v>0</v>
      </c>
      <c r="AC34" s="83">
        <f>IFERROR(ROUND(Raming[[#This Row],[HV2]]*Raming[[#This Row],[EHP]],2),0)</f>
        <v>0</v>
      </c>
      <c r="AD34" s="84">
        <f>IFERROR(ROUND(Raming[[#This Row],[Hoeveelheid voorzien]]*Raming[[#This Row],[Aandeel 3]]/100,2),0)</f>
        <v>0</v>
      </c>
      <c r="AE34" s="84">
        <f>IFERROR(ROUND(Raming[[#This Row],[HV3]]*Raming[[#This Row],[EHP]],2),0)</f>
        <v>0</v>
      </c>
      <c r="AF34" s="176">
        <f>IFERROR(ROUND(Raming[[#This Row],[Hoeveelheid voorzien]]*Raming[[#This Row],[Aandeel 4]]/100,2),0)</f>
        <v>0</v>
      </c>
      <c r="AG34" s="85">
        <f>IFERROR(ROUND(Raming[[#This Row],[HV4]]*Raming[[#This Row],[EHP]],2),0)</f>
        <v>0</v>
      </c>
      <c r="AH34" s="86">
        <f>IFERROR(ROUND(Raming[[#This Row],[Hoeveelheid voorzien]]*Raming[[#This Row],[Aandeel 5]]/100,2),0)</f>
        <v>0</v>
      </c>
      <c r="AI34" s="86">
        <f>IFERROR(ROUND(Raming[[#This Row],[HV5]]*Raming[[#This Row],[EHP]],2),0)</f>
        <v>0</v>
      </c>
      <c r="AJ34" s="87">
        <f>IFERROR(ROUND(Raming[[#This Row],[Hoeveelheid voorzien]]*Raming[[#This Row],[Aandeel 6]]/100,2),0)</f>
        <v>0</v>
      </c>
      <c r="AK34" s="87">
        <f>IFERROR(ROUND(Raming[[#This Row],[HV6]]*Raming[[#This Row],[EHP]],2),0)</f>
        <v>0</v>
      </c>
      <c r="AL34" s="88">
        <f>IFERROR(ROUND(Raming[[#This Row],[Hoeveelheid voorzien]]*Raming[[#This Row],[Aandeel 7]]/100,2),0)</f>
        <v>0</v>
      </c>
      <c r="AM34" s="88">
        <f>IFERROR(ROUND(Raming[[#This Row],[HV7]]*Raming[[#This Row],[EHP]],2),0)</f>
        <v>0</v>
      </c>
      <c r="AN34" s="89">
        <f>Raming[[#This Row],[HV7]]+Raming[[#This Row],[HV6]]+Raming[[#This Row],[HV5]]+Raming[[#This Row],[HV4]]+Raming[[#This Row],[HV3]]+Raming[[#This Row],[HV2]]+Raming[[#This Row],[HV1]]</f>
        <v>0</v>
      </c>
      <c r="AO34" s="90" t="s">
        <v>16</v>
      </c>
      <c r="AP34" s="199">
        <f>IFERROR(ROUND(AVERAGE(Raming[[#This Row],[kolom niet invullen]:[243/001]]),2),"")</f>
        <v>4470.42</v>
      </c>
      <c r="AQ34" s="202"/>
      <c r="AR34" s="204"/>
      <c r="AS34" s="201" t="s">
        <v>46</v>
      </c>
      <c r="AT34" s="200"/>
      <c r="AU34" s="202"/>
      <c r="AV34" s="202"/>
      <c r="AW34" s="202"/>
      <c r="AX34" s="202">
        <v>4470.42</v>
      </c>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3"/>
    </row>
    <row r="35" spans="1:111" s="91" customFormat="1">
      <c r="A35" s="156">
        <f>IF(Raming[[#This Row],[Nummering]]=1,SUM($B$9:B35),0)</f>
        <v>16</v>
      </c>
      <c r="B35" s="242">
        <f>IF(Raming[[#This Row],[Hoeveelheid voorzien]]&gt;0,1,0)</f>
        <v>1</v>
      </c>
      <c r="C35" s="116" t="s">
        <v>60</v>
      </c>
      <c r="D35" s="117"/>
      <c r="E35" s="266" t="s">
        <v>74</v>
      </c>
      <c r="F35" s="270"/>
      <c r="G35" s="270" t="s">
        <v>638</v>
      </c>
      <c r="H35" s="236"/>
      <c r="I35" s="117" t="s">
        <v>58</v>
      </c>
      <c r="J35" s="268" t="s">
        <v>63</v>
      </c>
      <c r="K35" s="118">
        <v>31</v>
      </c>
      <c r="L35" s="327"/>
      <c r="M35" s="48" t="s">
        <v>639</v>
      </c>
      <c r="N35" s="95" t="s">
        <v>713</v>
      </c>
      <c r="O35" s="40">
        <v>15</v>
      </c>
      <c r="P35" s="73">
        <f>Raming[[#This Row],[Hoeveelheid voorzien]]*Raming[[#This Row],[EHP]]</f>
        <v>465</v>
      </c>
      <c r="Q35" s="50" t="s">
        <v>64</v>
      </c>
      <c r="R35" s="74">
        <v>100</v>
      </c>
      <c r="S35" s="75"/>
      <c r="T35" s="76"/>
      <c r="U35" s="77"/>
      <c r="V35" s="78"/>
      <c r="W35" s="79"/>
      <c r="X35" s="80"/>
      <c r="Y35" s="81">
        <f>SUM(Raming[[#This Row],[Aquafin]:[Aandeel 7]])</f>
        <v>100</v>
      </c>
      <c r="Z35" s="82">
        <f>IFERROR(ROUND(Raming[[#This Row],[Hoeveelheid voorzien]]*Raming[[#This Row],[Aquafin]]/100,2),0)</f>
        <v>15</v>
      </c>
      <c r="AA35" s="82">
        <f>IFERROR(ROUND(Raming[[#This Row],[HV1]]*Raming[[#This Row],[EHP]],2),0)</f>
        <v>465</v>
      </c>
      <c r="AB35" s="83">
        <f>IFERROR(ROUND(Raming[[#This Row],[Hoeveelheid voorzien]]*Raming[[#This Row],[Aandeel 2]]/100,2),0)</f>
        <v>0</v>
      </c>
      <c r="AC35" s="83">
        <f>IFERROR(ROUND(Raming[[#This Row],[HV2]]*Raming[[#This Row],[EHP]],2),0)</f>
        <v>0</v>
      </c>
      <c r="AD35" s="84">
        <f>IFERROR(ROUND(Raming[[#This Row],[Hoeveelheid voorzien]]*Raming[[#This Row],[Aandeel 3]]/100,2),0)</f>
        <v>0</v>
      </c>
      <c r="AE35" s="84">
        <f>IFERROR(ROUND(Raming[[#This Row],[HV3]]*Raming[[#This Row],[EHP]],2),0)</f>
        <v>0</v>
      </c>
      <c r="AF35" s="176">
        <f>IFERROR(ROUND(Raming[[#This Row],[Hoeveelheid voorzien]]*Raming[[#This Row],[Aandeel 4]]/100,2),0)</f>
        <v>0</v>
      </c>
      <c r="AG35" s="85">
        <f>IFERROR(ROUND(Raming[[#This Row],[HV4]]*Raming[[#This Row],[EHP]],2),0)</f>
        <v>0</v>
      </c>
      <c r="AH35" s="86">
        <f>IFERROR(ROUND(Raming[[#This Row],[Hoeveelheid voorzien]]*Raming[[#This Row],[Aandeel 5]]/100,2),0)</f>
        <v>0</v>
      </c>
      <c r="AI35" s="86">
        <f>IFERROR(ROUND(Raming[[#This Row],[HV5]]*Raming[[#This Row],[EHP]],2),0)</f>
        <v>0</v>
      </c>
      <c r="AJ35" s="87">
        <f>IFERROR(ROUND(Raming[[#This Row],[Hoeveelheid voorzien]]*Raming[[#This Row],[Aandeel 6]]/100,2),0)</f>
        <v>0</v>
      </c>
      <c r="AK35" s="87">
        <f>IFERROR(ROUND(Raming[[#This Row],[HV6]]*Raming[[#This Row],[EHP]],2),0)</f>
        <v>0</v>
      </c>
      <c r="AL35" s="88">
        <f>IFERROR(ROUND(Raming[[#This Row],[Hoeveelheid voorzien]]*Raming[[#This Row],[Aandeel 7]]/100,2),0)</f>
        <v>0</v>
      </c>
      <c r="AM35" s="88">
        <f>IFERROR(ROUND(Raming[[#This Row],[HV7]]*Raming[[#This Row],[EHP]],2),0)</f>
        <v>0</v>
      </c>
      <c r="AN35" s="89">
        <f>Raming[[#This Row],[HV7]]+Raming[[#This Row],[HV6]]+Raming[[#This Row],[HV5]]+Raming[[#This Row],[HV4]]+Raming[[#This Row],[HV3]]+Raming[[#This Row],[HV2]]+Raming[[#This Row],[HV1]]</f>
        <v>15</v>
      </c>
      <c r="AO35" s="90" t="s">
        <v>16</v>
      </c>
      <c r="AP35" s="199">
        <f>IFERROR(ROUND(AVERAGE(Raming[[#This Row],[kolom niet invullen]:[243/001]]),2),"")</f>
        <v>6698.36</v>
      </c>
      <c r="AQ35" s="202"/>
      <c r="AR35" s="204"/>
      <c r="AS35" s="201" t="s">
        <v>46</v>
      </c>
      <c r="AT35" s="200">
        <v>10186.290000000001</v>
      </c>
      <c r="AU35" s="202"/>
      <c r="AV35" s="202"/>
      <c r="AW35" s="202"/>
      <c r="AX35" s="202">
        <v>3210.42</v>
      </c>
      <c r="AY35" s="202"/>
      <c r="AZ35" s="202"/>
      <c r="BA35" s="202"/>
      <c r="BB35" s="202"/>
      <c r="BC35" s="202"/>
      <c r="BD35" s="202"/>
      <c r="BE35" s="202"/>
      <c r="BF35" s="202"/>
      <c r="BG35" s="202"/>
      <c r="BH35" s="202"/>
      <c r="BI35" s="202"/>
      <c r="BJ35" s="202"/>
      <c r="BK35" s="202"/>
      <c r="BL35" s="202"/>
      <c r="BM35" s="202"/>
      <c r="BN35" s="202"/>
      <c r="BO35" s="202"/>
      <c r="BP35" s="202"/>
      <c r="BQ35" s="202"/>
      <c r="BR35" s="202"/>
      <c r="BS35" s="202"/>
      <c r="BT35" s="202"/>
      <c r="BU35" s="202"/>
      <c r="BV35" s="202"/>
      <c r="BW35" s="202"/>
      <c r="BX35" s="202"/>
      <c r="BY35" s="202"/>
      <c r="BZ35" s="202"/>
      <c r="CA35" s="202"/>
      <c r="CB35" s="202"/>
      <c r="CC35" s="202"/>
      <c r="CD35" s="202"/>
      <c r="CE35" s="202"/>
      <c r="CF35" s="202"/>
      <c r="CG35" s="202"/>
      <c r="CH35" s="202"/>
      <c r="CI35" s="202"/>
      <c r="CJ35" s="202"/>
      <c r="CK35" s="202"/>
      <c r="CL35" s="202"/>
      <c r="CM35" s="202"/>
      <c r="CN35" s="202"/>
      <c r="CO35" s="202"/>
      <c r="CP35" s="202"/>
      <c r="CQ35" s="202"/>
      <c r="CR35" s="202"/>
      <c r="CS35" s="202"/>
      <c r="CT35" s="202"/>
      <c r="CU35" s="202"/>
      <c r="CV35" s="202"/>
      <c r="CW35" s="202"/>
      <c r="CX35" s="202"/>
      <c r="CY35" s="202"/>
      <c r="CZ35" s="202"/>
      <c r="DA35" s="202"/>
      <c r="DB35" s="202"/>
      <c r="DC35" s="202"/>
      <c r="DD35" s="202"/>
      <c r="DE35" s="202"/>
      <c r="DF35" s="202"/>
      <c r="DG35" s="203"/>
    </row>
    <row r="36" spans="1:111" s="102" customFormat="1" ht="22.5">
      <c r="A36" s="156">
        <f>IF(Raming[[#This Row],[Nummering]]=1,SUM($B$9:B36),0)</f>
        <v>0</v>
      </c>
      <c r="B36" s="242">
        <f>IF(Raming[[#This Row],[Hoeveelheid voorzien]]&gt;0,1,0)</f>
        <v>0</v>
      </c>
      <c r="C36" s="132"/>
      <c r="D36" s="133" t="s">
        <v>105</v>
      </c>
      <c r="E36" s="134"/>
      <c r="F36" s="135" t="s">
        <v>106</v>
      </c>
      <c r="G36" s="136"/>
      <c r="H36" s="236"/>
      <c r="I36" s="133"/>
      <c r="J36" s="133" t="s">
        <v>28</v>
      </c>
      <c r="K36" s="118" t="s">
        <v>28</v>
      </c>
      <c r="L36" s="327"/>
      <c r="M36" s="48"/>
      <c r="N36" s="119"/>
      <c r="O36" s="40"/>
      <c r="P36" s="73"/>
      <c r="Q36" s="50"/>
      <c r="R36" s="74">
        <v>100</v>
      </c>
      <c r="S36" s="75"/>
      <c r="T36" s="76"/>
      <c r="U36" s="77"/>
      <c r="V36" s="78"/>
      <c r="W36" s="79"/>
      <c r="X36" s="80"/>
      <c r="Y36" s="81">
        <f>SUM(Raming[[#This Row],[Aquafin]:[Aandeel 7]])</f>
        <v>100</v>
      </c>
      <c r="Z36" s="82">
        <f>IFERROR(ROUND(Raming[[#This Row],[Hoeveelheid voorzien]]*Raming[[#This Row],[Aquafin]]/100,2),0)</f>
        <v>0</v>
      </c>
      <c r="AA36" s="82">
        <f>IFERROR(ROUND(Raming[[#This Row],[HV1]]*Raming[[#This Row],[EHP]],2),0)</f>
        <v>0</v>
      </c>
      <c r="AB36" s="83">
        <f>IFERROR(ROUND(Raming[[#This Row],[Hoeveelheid voorzien]]*Raming[[#This Row],[Aandeel 2]]/100,2),0)</f>
        <v>0</v>
      </c>
      <c r="AC36" s="83">
        <f>IFERROR(ROUND(Raming[[#This Row],[HV2]]*Raming[[#This Row],[EHP]],2),0)</f>
        <v>0</v>
      </c>
      <c r="AD36" s="84">
        <f>IFERROR(ROUND(Raming[[#This Row],[Hoeveelheid voorzien]]*Raming[[#This Row],[Aandeel 3]]/100,2),0)</f>
        <v>0</v>
      </c>
      <c r="AE36" s="84">
        <f>IFERROR(ROUND(Raming[[#This Row],[HV3]]*Raming[[#This Row],[EHP]],2),0)</f>
        <v>0</v>
      </c>
      <c r="AF36" s="176">
        <f>IFERROR(ROUND(Raming[[#This Row],[Hoeveelheid voorzien]]*Raming[[#This Row],[Aandeel 4]]/100,2),0)</f>
        <v>0</v>
      </c>
      <c r="AG36" s="85">
        <f>IFERROR(ROUND(Raming[[#This Row],[HV4]]*Raming[[#This Row],[EHP]],2),0)</f>
        <v>0</v>
      </c>
      <c r="AH36" s="86">
        <f>IFERROR(ROUND(Raming[[#This Row],[Hoeveelheid voorzien]]*Raming[[#This Row],[Aandeel 5]]/100,2),0)</f>
        <v>0</v>
      </c>
      <c r="AI36" s="86">
        <f>IFERROR(ROUND(Raming[[#This Row],[HV5]]*Raming[[#This Row],[EHP]],2),0)</f>
        <v>0</v>
      </c>
      <c r="AJ36" s="87">
        <f>IFERROR(ROUND(Raming[[#This Row],[Hoeveelheid voorzien]]*Raming[[#This Row],[Aandeel 6]]/100,2),0)</f>
        <v>0</v>
      </c>
      <c r="AK36" s="87">
        <f>IFERROR(ROUND(Raming[[#This Row],[HV6]]*Raming[[#This Row],[EHP]],2),0)</f>
        <v>0</v>
      </c>
      <c r="AL36" s="88">
        <f>IFERROR(ROUND(Raming[[#This Row],[Hoeveelheid voorzien]]*Raming[[#This Row],[Aandeel 7]]/100,2),0)</f>
        <v>0</v>
      </c>
      <c r="AM36" s="88">
        <f>IFERROR(ROUND(Raming[[#This Row],[HV7]]*Raming[[#This Row],[EHP]],2),0)</f>
        <v>0</v>
      </c>
      <c r="AN36" s="89">
        <f>Raming[[#This Row],[HV7]]+Raming[[#This Row],[HV6]]+Raming[[#This Row],[HV5]]+Raming[[#This Row],[HV4]]+Raming[[#This Row],[HV3]]+Raming[[#This Row],[HV2]]+Raming[[#This Row],[HV1]]</f>
        <v>0</v>
      </c>
      <c r="AO36" s="90" t="s">
        <v>16</v>
      </c>
      <c r="AP36" s="199">
        <f>IFERROR(ROUND(AVERAGE(Raming[[#This Row],[kolom niet invullen]:[243/001]]),2),"")</f>
        <v>5336.4</v>
      </c>
      <c r="AQ36" s="202"/>
      <c r="AR36" s="204"/>
      <c r="AS36" s="201" t="s">
        <v>46</v>
      </c>
      <c r="AT36" s="200"/>
      <c r="AU36" s="202"/>
      <c r="AV36" s="202"/>
      <c r="AW36" s="202"/>
      <c r="AX36" s="202">
        <v>5336.4</v>
      </c>
      <c r="AY36" s="202"/>
      <c r="AZ36" s="202"/>
      <c r="BA36" s="202"/>
      <c r="BB36" s="202"/>
      <c r="BC36" s="202"/>
      <c r="BD36" s="202"/>
      <c r="BE36" s="202"/>
      <c r="BF36" s="202"/>
      <c r="BG36" s="202"/>
      <c r="BH36" s="202"/>
      <c r="BI36" s="202"/>
      <c r="BJ36" s="202"/>
      <c r="BK36" s="202"/>
      <c r="BL36" s="202"/>
      <c r="BM36" s="202"/>
      <c r="BN36" s="202"/>
      <c r="BO36" s="202"/>
      <c r="BP36" s="202"/>
      <c r="BQ36" s="202"/>
      <c r="BR36" s="202"/>
      <c r="BS36" s="202"/>
      <c r="BT36" s="202"/>
      <c r="BU36" s="202"/>
      <c r="BV36" s="202"/>
      <c r="BW36" s="202"/>
      <c r="BX36" s="202"/>
      <c r="BY36" s="202"/>
      <c r="BZ36" s="202"/>
      <c r="CA36" s="202"/>
      <c r="CB36" s="202"/>
      <c r="CC36" s="202"/>
      <c r="CD36" s="202"/>
      <c r="CE36" s="202"/>
      <c r="CF36" s="202"/>
      <c r="CG36" s="202"/>
      <c r="CH36" s="202"/>
      <c r="CI36" s="202"/>
      <c r="CJ36" s="202"/>
      <c r="CK36" s="202"/>
      <c r="CL36" s="202"/>
      <c r="CM36" s="202"/>
      <c r="CN36" s="202"/>
      <c r="CO36" s="202"/>
      <c r="CP36" s="202"/>
      <c r="CQ36" s="202"/>
      <c r="CR36" s="202"/>
      <c r="CS36" s="202"/>
      <c r="CT36" s="202"/>
      <c r="CU36" s="202"/>
      <c r="CV36" s="202"/>
      <c r="CW36" s="202"/>
      <c r="CX36" s="202"/>
      <c r="CY36" s="202"/>
      <c r="CZ36" s="202"/>
      <c r="DA36" s="202"/>
      <c r="DB36" s="202"/>
      <c r="DC36" s="202"/>
      <c r="DD36" s="202"/>
      <c r="DE36" s="202"/>
      <c r="DF36" s="202"/>
      <c r="DG36" s="203"/>
    </row>
    <row r="37" spans="1:111">
      <c r="A37" s="156">
        <f>IF(Raming[[#This Row],[Nummering]]=1,SUM($B$9:B37),0)</f>
        <v>0</v>
      </c>
      <c r="B37" s="242">
        <f>IF(Raming[[#This Row],[Hoeveelheid voorzien]]&gt;0,1,0)</f>
        <v>0</v>
      </c>
      <c r="C37" s="132"/>
      <c r="D37" s="133" t="s">
        <v>107</v>
      </c>
      <c r="E37" s="134"/>
      <c r="F37" s="135" t="s">
        <v>108</v>
      </c>
      <c r="G37" s="136"/>
      <c r="H37" s="236" t="s">
        <v>109</v>
      </c>
      <c r="I37" s="133"/>
      <c r="J37" s="133" t="s">
        <v>28</v>
      </c>
      <c r="K37" s="118" t="s">
        <v>28</v>
      </c>
      <c r="L37" s="327"/>
      <c r="M37" s="48"/>
      <c r="N37" s="119"/>
      <c r="O37" s="40"/>
      <c r="P37" s="73"/>
      <c r="Q37" s="50"/>
      <c r="R37" s="74">
        <v>100</v>
      </c>
      <c r="S37" s="75"/>
      <c r="T37" s="76"/>
      <c r="U37" s="77"/>
      <c r="V37" s="78"/>
      <c r="W37" s="79"/>
      <c r="X37" s="80"/>
      <c r="Y37" s="81">
        <f>SUM(Raming[[#This Row],[Aquafin]:[Aandeel 7]])</f>
        <v>100</v>
      </c>
      <c r="Z37" s="82">
        <f>IFERROR(ROUND(Raming[[#This Row],[Hoeveelheid voorzien]]*Raming[[#This Row],[Aquafin]]/100,2),0)</f>
        <v>0</v>
      </c>
      <c r="AA37" s="82">
        <f>IFERROR(ROUND(Raming[[#This Row],[HV1]]*Raming[[#This Row],[EHP]],2),0)</f>
        <v>0</v>
      </c>
      <c r="AB37" s="83">
        <f>IFERROR(ROUND(Raming[[#This Row],[Hoeveelheid voorzien]]*Raming[[#This Row],[Aandeel 2]]/100,2),0)</f>
        <v>0</v>
      </c>
      <c r="AC37" s="83">
        <f>IFERROR(ROUND(Raming[[#This Row],[HV2]]*Raming[[#This Row],[EHP]],2),0)</f>
        <v>0</v>
      </c>
      <c r="AD37" s="84">
        <f>IFERROR(ROUND(Raming[[#This Row],[Hoeveelheid voorzien]]*Raming[[#This Row],[Aandeel 3]]/100,2),0)</f>
        <v>0</v>
      </c>
      <c r="AE37" s="84">
        <f>IFERROR(ROUND(Raming[[#This Row],[HV3]]*Raming[[#This Row],[EHP]],2),0)</f>
        <v>0</v>
      </c>
      <c r="AF37" s="176">
        <f>IFERROR(ROUND(Raming[[#This Row],[Hoeveelheid voorzien]]*Raming[[#This Row],[Aandeel 4]]/100,2),0)</f>
        <v>0</v>
      </c>
      <c r="AG37" s="85">
        <f>IFERROR(ROUND(Raming[[#This Row],[HV4]]*Raming[[#This Row],[EHP]],2),0)</f>
        <v>0</v>
      </c>
      <c r="AH37" s="86">
        <f>IFERROR(ROUND(Raming[[#This Row],[Hoeveelheid voorzien]]*Raming[[#This Row],[Aandeel 5]]/100,2),0)</f>
        <v>0</v>
      </c>
      <c r="AI37" s="86">
        <f>IFERROR(ROUND(Raming[[#This Row],[HV5]]*Raming[[#This Row],[EHP]],2),0)</f>
        <v>0</v>
      </c>
      <c r="AJ37" s="87">
        <f>IFERROR(ROUND(Raming[[#This Row],[Hoeveelheid voorzien]]*Raming[[#This Row],[Aandeel 6]]/100,2),0)</f>
        <v>0</v>
      </c>
      <c r="AK37" s="87">
        <f>IFERROR(ROUND(Raming[[#This Row],[HV6]]*Raming[[#This Row],[EHP]],2),0)</f>
        <v>0</v>
      </c>
      <c r="AL37" s="88">
        <f>IFERROR(ROUND(Raming[[#This Row],[Hoeveelheid voorzien]]*Raming[[#This Row],[Aandeel 7]]/100,2),0)</f>
        <v>0</v>
      </c>
      <c r="AM37" s="88">
        <f>IFERROR(ROUND(Raming[[#This Row],[HV7]]*Raming[[#This Row],[EHP]],2),0)</f>
        <v>0</v>
      </c>
      <c r="AN37" s="89">
        <f>Raming[[#This Row],[HV7]]+Raming[[#This Row],[HV6]]+Raming[[#This Row],[HV5]]+Raming[[#This Row],[HV4]]+Raming[[#This Row],[HV3]]+Raming[[#This Row],[HV2]]+Raming[[#This Row],[HV1]]</f>
        <v>0</v>
      </c>
      <c r="AO37" s="90" t="s">
        <v>16</v>
      </c>
      <c r="AP37" s="199">
        <f>IFERROR(ROUND(AVERAGE(Raming[[#This Row],[kolom niet invullen]:[243/001]]),2),"")</f>
        <v>859.14</v>
      </c>
      <c r="AQ37" s="202"/>
      <c r="AR37" s="204"/>
      <c r="AS37" s="201" t="s">
        <v>46</v>
      </c>
      <c r="AT37" s="200"/>
      <c r="AU37" s="202"/>
      <c r="AV37" s="202"/>
      <c r="AW37" s="202"/>
      <c r="AX37" s="202">
        <v>859.14</v>
      </c>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3"/>
    </row>
    <row r="38" spans="1:111">
      <c r="A38" s="156">
        <f>IF(Raming[[#This Row],[Nummering]]=1,SUM($B$9:B38),0)</f>
        <v>17</v>
      </c>
      <c r="B38" s="242">
        <f>IF(Raming[[#This Row],[Hoeveelheid voorzien]]&gt;0,1,0)</f>
        <v>1</v>
      </c>
      <c r="C38" s="116" t="s">
        <v>55</v>
      </c>
      <c r="D38" s="117" t="s">
        <v>110</v>
      </c>
      <c r="E38" s="49" t="s">
        <v>59</v>
      </c>
      <c r="F38" s="47" t="s">
        <v>111</v>
      </c>
      <c r="G38" s="54"/>
      <c r="H38" s="236"/>
      <c r="I38" s="117" t="s">
        <v>58</v>
      </c>
      <c r="J38" s="253" t="s">
        <v>80</v>
      </c>
      <c r="K38" s="118">
        <v>129</v>
      </c>
      <c r="L38" s="327"/>
      <c r="M38" s="48"/>
      <c r="N38" s="95" t="s">
        <v>713</v>
      </c>
      <c r="O38" s="40">
        <v>15</v>
      </c>
      <c r="P38" s="73">
        <f>Raming[[#This Row],[Hoeveelheid voorzien]]*Raming[[#This Row],[EHP]]</f>
        <v>1935</v>
      </c>
      <c r="Q38" s="150" t="s">
        <v>92</v>
      </c>
      <c r="R38" s="74">
        <v>100</v>
      </c>
      <c r="S38" s="75"/>
      <c r="T38" s="76"/>
      <c r="U38" s="77"/>
      <c r="V38" s="78"/>
      <c r="W38" s="79"/>
      <c r="X38" s="80"/>
      <c r="Y38" s="81">
        <f>SUM(Raming[[#This Row],[Aquafin]:[Aandeel 7]])</f>
        <v>100</v>
      </c>
      <c r="Z38" s="82">
        <f>IFERROR(ROUND(Raming[[#This Row],[Hoeveelheid voorzien]]*Raming[[#This Row],[Aquafin]]/100,2),0)</f>
        <v>15</v>
      </c>
      <c r="AA38" s="82">
        <f>IFERROR(ROUND(Raming[[#This Row],[HV1]]*Raming[[#This Row],[EHP]],2),0)</f>
        <v>1935</v>
      </c>
      <c r="AB38" s="83">
        <f>IFERROR(ROUND(Raming[[#This Row],[Hoeveelheid voorzien]]*Raming[[#This Row],[Aandeel 2]]/100,2),0)</f>
        <v>0</v>
      </c>
      <c r="AC38" s="83">
        <f>IFERROR(ROUND(Raming[[#This Row],[HV2]]*Raming[[#This Row],[EHP]],2),0)</f>
        <v>0</v>
      </c>
      <c r="AD38" s="84">
        <f>IFERROR(ROUND(Raming[[#This Row],[Hoeveelheid voorzien]]*Raming[[#This Row],[Aandeel 3]]/100,2),0)</f>
        <v>0</v>
      </c>
      <c r="AE38" s="84">
        <f>IFERROR(ROUND(Raming[[#This Row],[HV3]]*Raming[[#This Row],[EHP]],2),0)</f>
        <v>0</v>
      </c>
      <c r="AF38" s="176">
        <f>IFERROR(ROUND(Raming[[#This Row],[Hoeveelheid voorzien]]*Raming[[#This Row],[Aandeel 4]]/100,2),0)</f>
        <v>0</v>
      </c>
      <c r="AG38" s="85">
        <f>IFERROR(ROUND(Raming[[#This Row],[HV4]]*Raming[[#This Row],[EHP]],2),0)</f>
        <v>0</v>
      </c>
      <c r="AH38" s="86">
        <f>IFERROR(ROUND(Raming[[#This Row],[Hoeveelheid voorzien]]*Raming[[#This Row],[Aandeel 5]]/100,2),0)</f>
        <v>0</v>
      </c>
      <c r="AI38" s="86">
        <f>IFERROR(ROUND(Raming[[#This Row],[HV5]]*Raming[[#This Row],[EHP]],2),0)</f>
        <v>0</v>
      </c>
      <c r="AJ38" s="87">
        <f>IFERROR(ROUND(Raming[[#This Row],[Hoeveelheid voorzien]]*Raming[[#This Row],[Aandeel 6]]/100,2),0)</f>
        <v>0</v>
      </c>
      <c r="AK38" s="87">
        <f>IFERROR(ROUND(Raming[[#This Row],[HV6]]*Raming[[#This Row],[EHP]],2),0)</f>
        <v>0</v>
      </c>
      <c r="AL38" s="88">
        <f>IFERROR(ROUND(Raming[[#This Row],[Hoeveelheid voorzien]]*Raming[[#This Row],[Aandeel 7]]/100,2),0)</f>
        <v>0</v>
      </c>
      <c r="AM38" s="88">
        <f>IFERROR(ROUND(Raming[[#This Row],[HV7]]*Raming[[#This Row],[EHP]],2),0)</f>
        <v>0</v>
      </c>
      <c r="AN38" s="89">
        <f>Raming[[#This Row],[HV7]]+Raming[[#This Row],[HV6]]+Raming[[#This Row],[HV5]]+Raming[[#This Row],[HV4]]+Raming[[#This Row],[HV3]]+Raming[[#This Row],[HV2]]+Raming[[#This Row],[HV1]]</f>
        <v>15</v>
      </c>
      <c r="AO38" s="90" t="s">
        <v>16</v>
      </c>
      <c r="AP38" s="199">
        <f>IFERROR(ROUND(AVERAGE(Raming[[#This Row],[kolom niet invullen]:[243/001]]),2),"")</f>
        <v>792.25</v>
      </c>
      <c r="AQ38" s="202"/>
      <c r="AR38" s="204"/>
      <c r="AS38" s="201" t="s">
        <v>46</v>
      </c>
      <c r="AT38" s="200"/>
      <c r="AU38" s="202">
        <v>450.36</v>
      </c>
      <c r="AV38" s="202"/>
      <c r="AW38" s="202"/>
      <c r="AX38" s="202">
        <v>1134.1400000000001</v>
      </c>
      <c r="AY38" s="202"/>
      <c r="AZ38" s="202"/>
      <c r="BA38" s="202"/>
      <c r="BB38" s="202"/>
      <c r="BC38" s="202"/>
      <c r="BD38" s="202"/>
      <c r="BE38" s="202"/>
      <c r="BF38" s="202"/>
      <c r="BG38" s="202"/>
      <c r="BH38" s="202"/>
      <c r="BI38" s="202"/>
      <c r="BJ38" s="202"/>
      <c r="BK38" s="202"/>
      <c r="BL38" s="202"/>
      <c r="BM38" s="202"/>
      <c r="BN38" s="202"/>
      <c r="BO38" s="202"/>
      <c r="BP38" s="202"/>
      <c r="BQ38" s="202"/>
      <c r="BR38" s="202"/>
      <c r="BS38" s="202"/>
      <c r="BT38" s="202"/>
      <c r="BU38" s="202"/>
      <c r="BV38" s="202"/>
      <c r="BW38" s="202"/>
      <c r="BX38" s="202"/>
      <c r="BY38" s="202"/>
      <c r="BZ38" s="202"/>
      <c r="CA38" s="202"/>
      <c r="CB38" s="202"/>
      <c r="CC38" s="202"/>
      <c r="CD38" s="202"/>
      <c r="CE38" s="202"/>
      <c r="CF38" s="202"/>
      <c r="CG38" s="202"/>
      <c r="CH38" s="202"/>
      <c r="CI38" s="202"/>
      <c r="CJ38" s="202"/>
      <c r="CK38" s="202"/>
      <c r="CL38" s="202"/>
      <c r="CM38" s="202"/>
      <c r="CN38" s="202"/>
      <c r="CO38" s="202"/>
      <c r="CP38" s="202"/>
      <c r="CQ38" s="202"/>
      <c r="CR38" s="202"/>
      <c r="CS38" s="202"/>
      <c r="CT38" s="202"/>
      <c r="CU38" s="202"/>
      <c r="CV38" s="202"/>
      <c r="CW38" s="202"/>
      <c r="CX38" s="202"/>
      <c r="CY38" s="202"/>
      <c r="CZ38" s="202"/>
      <c r="DA38" s="202"/>
      <c r="DB38" s="202"/>
      <c r="DC38" s="202"/>
      <c r="DD38" s="202"/>
      <c r="DE38" s="202"/>
      <c r="DF38" s="202"/>
      <c r="DG38" s="203"/>
    </row>
    <row r="39" spans="1:111">
      <c r="A39" s="156">
        <f>IF(Raming[[#This Row],[Nummering]]=1,SUM($B$9:B39),0)</f>
        <v>18</v>
      </c>
      <c r="B39" s="242">
        <f>IF(Raming[[#This Row],[Hoeveelheid voorzien]]&gt;0,1,0)</f>
        <v>1</v>
      </c>
      <c r="C39" s="116" t="s">
        <v>55</v>
      </c>
      <c r="D39" s="117" t="s">
        <v>112</v>
      </c>
      <c r="E39" s="49" t="s">
        <v>59</v>
      </c>
      <c r="F39" s="47" t="s">
        <v>113</v>
      </c>
      <c r="G39" s="54"/>
      <c r="H39" s="236"/>
      <c r="I39" s="117" t="s">
        <v>58</v>
      </c>
      <c r="J39" s="253" t="s">
        <v>80</v>
      </c>
      <c r="K39" s="118">
        <v>154.69</v>
      </c>
      <c r="L39" s="327"/>
      <c r="M39" s="48"/>
      <c r="N39" s="95" t="s">
        <v>713</v>
      </c>
      <c r="O39" s="40">
        <v>5</v>
      </c>
      <c r="P39" s="73">
        <f>Raming[[#This Row],[Hoeveelheid voorzien]]*Raming[[#This Row],[EHP]]</f>
        <v>773.45</v>
      </c>
      <c r="Q39" s="150" t="s">
        <v>92</v>
      </c>
      <c r="R39" s="74">
        <v>100</v>
      </c>
      <c r="S39" s="75"/>
      <c r="T39" s="76"/>
      <c r="U39" s="77"/>
      <c r="V39" s="78"/>
      <c r="W39" s="79"/>
      <c r="X39" s="80"/>
      <c r="Y39" s="81">
        <f>SUM(Raming[[#This Row],[Aquafin]:[Aandeel 7]])</f>
        <v>100</v>
      </c>
      <c r="Z39" s="82">
        <f>IFERROR(ROUND(Raming[[#This Row],[Hoeveelheid voorzien]]*Raming[[#This Row],[Aquafin]]/100,2),0)</f>
        <v>5</v>
      </c>
      <c r="AA39" s="82">
        <f>IFERROR(ROUND(Raming[[#This Row],[HV1]]*Raming[[#This Row],[EHP]],2),0)</f>
        <v>773.45</v>
      </c>
      <c r="AB39" s="83">
        <f>IFERROR(ROUND(Raming[[#This Row],[Hoeveelheid voorzien]]*Raming[[#This Row],[Aandeel 2]]/100,2),0)</f>
        <v>0</v>
      </c>
      <c r="AC39" s="83">
        <f>IFERROR(ROUND(Raming[[#This Row],[HV2]]*Raming[[#This Row],[EHP]],2),0)</f>
        <v>0</v>
      </c>
      <c r="AD39" s="84">
        <f>IFERROR(ROUND(Raming[[#This Row],[Hoeveelheid voorzien]]*Raming[[#This Row],[Aandeel 3]]/100,2),0)</f>
        <v>0</v>
      </c>
      <c r="AE39" s="84">
        <f>IFERROR(ROUND(Raming[[#This Row],[HV3]]*Raming[[#This Row],[EHP]],2),0)</f>
        <v>0</v>
      </c>
      <c r="AF39" s="176">
        <f>IFERROR(ROUND(Raming[[#This Row],[Hoeveelheid voorzien]]*Raming[[#This Row],[Aandeel 4]]/100,2),0)</f>
        <v>0</v>
      </c>
      <c r="AG39" s="85">
        <f>IFERROR(ROUND(Raming[[#This Row],[HV4]]*Raming[[#This Row],[EHP]],2),0)</f>
        <v>0</v>
      </c>
      <c r="AH39" s="86">
        <f>IFERROR(ROUND(Raming[[#This Row],[Hoeveelheid voorzien]]*Raming[[#This Row],[Aandeel 5]]/100,2),0)</f>
        <v>0</v>
      </c>
      <c r="AI39" s="86">
        <f>IFERROR(ROUND(Raming[[#This Row],[HV5]]*Raming[[#This Row],[EHP]],2),0)</f>
        <v>0</v>
      </c>
      <c r="AJ39" s="87">
        <f>IFERROR(ROUND(Raming[[#This Row],[Hoeveelheid voorzien]]*Raming[[#This Row],[Aandeel 6]]/100,2),0)</f>
        <v>0</v>
      </c>
      <c r="AK39" s="87">
        <f>IFERROR(ROUND(Raming[[#This Row],[HV6]]*Raming[[#This Row],[EHP]],2),0)</f>
        <v>0</v>
      </c>
      <c r="AL39" s="88">
        <f>IFERROR(ROUND(Raming[[#This Row],[Hoeveelheid voorzien]]*Raming[[#This Row],[Aandeel 7]]/100,2),0)</f>
        <v>0</v>
      </c>
      <c r="AM39" s="88">
        <f>IFERROR(ROUND(Raming[[#This Row],[HV7]]*Raming[[#This Row],[EHP]],2),0)</f>
        <v>0</v>
      </c>
      <c r="AN39" s="89">
        <f>Raming[[#This Row],[HV7]]+Raming[[#This Row],[HV6]]+Raming[[#This Row],[HV5]]+Raming[[#This Row],[HV4]]+Raming[[#This Row],[HV3]]+Raming[[#This Row],[HV2]]+Raming[[#This Row],[HV1]]</f>
        <v>5</v>
      </c>
      <c r="AO39" s="90" t="s">
        <v>16</v>
      </c>
      <c r="AP39" s="199">
        <f>IFERROR(ROUND(AVERAGE(Raming[[#This Row],[kolom niet invullen]:[243/001]]),2),"")</f>
        <v>198.76</v>
      </c>
      <c r="AQ39" s="202"/>
      <c r="AR39" s="204"/>
      <c r="AS39" s="201" t="s">
        <v>46</v>
      </c>
      <c r="AT39" s="200"/>
      <c r="AU39" s="202"/>
      <c r="AV39" s="202"/>
      <c r="AW39" s="202"/>
      <c r="AX39" s="202">
        <v>198.76</v>
      </c>
      <c r="AY39" s="202"/>
      <c r="AZ39" s="202"/>
      <c r="BA39" s="202"/>
      <c r="BB39" s="202"/>
      <c r="BC39" s="202"/>
      <c r="BD39" s="202"/>
      <c r="BE39" s="202"/>
      <c r="BF39" s="202"/>
      <c r="BG39" s="202"/>
      <c r="BH39" s="202"/>
      <c r="BI39" s="202"/>
      <c r="BJ39" s="202"/>
      <c r="BK39" s="202"/>
      <c r="BL39" s="202"/>
      <c r="BM39" s="202"/>
      <c r="BN39" s="202"/>
      <c r="BO39" s="202"/>
      <c r="BP39" s="202"/>
      <c r="BQ39" s="202"/>
      <c r="BR39" s="202"/>
      <c r="BS39" s="202"/>
      <c r="BT39" s="202"/>
      <c r="BU39" s="202"/>
      <c r="BV39" s="202"/>
      <c r="BW39" s="202"/>
      <c r="BX39" s="202"/>
      <c r="BY39" s="202"/>
      <c r="BZ39" s="202"/>
      <c r="CA39" s="202"/>
      <c r="CB39" s="202"/>
      <c r="CC39" s="202"/>
      <c r="CD39" s="202"/>
      <c r="CE39" s="202"/>
      <c r="CF39" s="202"/>
      <c r="CG39" s="202"/>
      <c r="CH39" s="202"/>
      <c r="CI39" s="202"/>
      <c r="CJ39" s="202"/>
      <c r="CK39" s="202"/>
      <c r="CL39" s="202"/>
      <c r="CM39" s="202"/>
      <c r="CN39" s="202"/>
      <c r="CO39" s="202"/>
      <c r="CP39" s="202"/>
      <c r="CQ39" s="202"/>
      <c r="CR39" s="202"/>
      <c r="CS39" s="202"/>
      <c r="CT39" s="202"/>
      <c r="CU39" s="202"/>
      <c r="CV39" s="202"/>
      <c r="CW39" s="202"/>
      <c r="CX39" s="202"/>
      <c r="CY39" s="202"/>
      <c r="CZ39" s="202"/>
      <c r="DA39" s="202"/>
      <c r="DB39" s="202"/>
      <c r="DC39" s="202"/>
      <c r="DD39" s="202"/>
      <c r="DE39" s="202"/>
      <c r="DF39" s="202"/>
      <c r="DG39" s="203"/>
    </row>
    <row r="40" spans="1:111">
      <c r="A40" s="156">
        <f>IF(Raming[[#This Row],[Nummering]]=1,SUM($B$9:B40),0)</f>
        <v>0</v>
      </c>
      <c r="B40" s="242">
        <f>IF(Raming[[#This Row],[Hoeveelheid voorzien]]&gt;0,1,0)</f>
        <v>0</v>
      </c>
      <c r="C40" s="132"/>
      <c r="D40" s="133" t="s">
        <v>115</v>
      </c>
      <c r="E40" s="134"/>
      <c r="F40" s="135" t="s">
        <v>116</v>
      </c>
      <c r="G40" s="136"/>
      <c r="H40" s="236"/>
      <c r="I40" s="133"/>
      <c r="J40" s="133" t="s">
        <v>28</v>
      </c>
      <c r="K40" s="118" t="s">
        <v>28</v>
      </c>
      <c r="L40" s="327"/>
      <c r="M40" s="48"/>
      <c r="N40" s="119"/>
      <c r="O40" s="40"/>
      <c r="P40" s="73"/>
      <c r="Q40" s="50"/>
      <c r="R40" s="74">
        <v>100</v>
      </c>
      <c r="S40" s="75"/>
      <c r="T40" s="76"/>
      <c r="U40" s="77"/>
      <c r="V40" s="78"/>
      <c r="W40" s="79"/>
      <c r="X40" s="80"/>
      <c r="Y40" s="81">
        <f>SUM(Raming[[#This Row],[Aquafin]:[Aandeel 7]])</f>
        <v>100</v>
      </c>
      <c r="Z40" s="82">
        <f>IFERROR(ROUND(Raming[[#This Row],[Hoeveelheid voorzien]]*Raming[[#This Row],[Aquafin]]/100,2),0)</f>
        <v>0</v>
      </c>
      <c r="AA40" s="82">
        <f>IFERROR(ROUND(Raming[[#This Row],[HV1]]*Raming[[#This Row],[EHP]],2),0)</f>
        <v>0</v>
      </c>
      <c r="AB40" s="83">
        <f>IFERROR(ROUND(Raming[[#This Row],[Hoeveelheid voorzien]]*Raming[[#This Row],[Aandeel 2]]/100,2),0)</f>
        <v>0</v>
      </c>
      <c r="AC40" s="83">
        <f>IFERROR(ROUND(Raming[[#This Row],[HV2]]*Raming[[#This Row],[EHP]],2),0)</f>
        <v>0</v>
      </c>
      <c r="AD40" s="84">
        <f>IFERROR(ROUND(Raming[[#This Row],[Hoeveelheid voorzien]]*Raming[[#This Row],[Aandeel 3]]/100,2),0)</f>
        <v>0</v>
      </c>
      <c r="AE40" s="84">
        <f>IFERROR(ROUND(Raming[[#This Row],[HV3]]*Raming[[#This Row],[EHP]],2),0)</f>
        <v>0</v>
      </c>
      <c r="AF40" s="176">
        <f>IFERROR(ROUND(Raming[[#This Row],[Hoeveelheid voorzien]]*Raming[[#This Row],[Aandeel 4]]/100,2),0)</f>
        <v>0</v>
      </c>
      <c r="AG40" s="85">
        <f>IFERROR(ROUND(Raming[[#This Row],[HV4]]*Raming[[#This Row],[EHP]],2),0)</f>
        <v>0</v>
      </c>
      <c r="AH40" s="86">
        <f>IFERROR(ROUND(Raming[[#This Row],[Hoeveelheid voorzien]]*Raming[[#This Row],[Aandeel 5]]/100,2),0)</f>
        <v>0</v>
      </c>
      <c r="AI40" s="86">
        <f>IFERROR(ROUND(Raming[[#This Row],[HV5]]*Raming[[#This Row],[EHP]],2),0)</f>
        <v>0</v>
      </c>
      <c r="AJ40" s="87">
        <f>IFERROR(ROUND(Raming[[#This Row],[Hoeveelheid voorzien]]*Raming[[#This Row],[Aandeel 6]]/100,2),0)</f>
        <v>0</v>
      </c>
      <c r="AK40" s="87">
        <f>IFERROR(ROUND(Raming[[#This Row],[HV6]]*Raming[[#This Row],[EHP]],2),0)</f>
        <v>0</v>
      </c>
      <c r="AL40" s="88">
        <f>IFERROR(ROUND(Raming[[#This Row],[Hoeveelheid voorzien]]*Raming[[#This Row],[Aandeel 7]]/100,2),0)</f>
        <v>0</v>
      </c>
      <c r="AM40" s="88">
        <f>IFERROR(ROUND(Raming[[#This Row],[HV7]]*Raming[[#This Row],[EHP]],2),0)</f>
        <v>0</v>
      </c>
      <c r="AN40" s="89">
        <f>Raming[[#This Row],[HV7]]+Raming[[#This Row],[HV6]]+Raming[[#This Row],[HV5]]+Raming[[#This Row],[HV4]]+Raming[[#This Row],[HV3]]+Raming[[#This Row],[HV2]]+Raming[[#This Row],[HV1]]</f>
        <v>0</v>
      </c>
      <c r="AO40" s="90" t="s">
        <v>16</v>
      </c>
      <c r="AP40" s="199">
        <f>IFERROR(ROUND(AVERAGE(Raming[[#This Row],[kolom niet invullen]:[243/001]]),2),"")</f>
        <v>240.63</v>
      </c>
      <c r="AQ40" s="202"/>
      <c r="AR40" s="204"/>
      <c r="AS40" s="201" t="s">
        <v>46</v>
      </c>
      <c r="AT40" s="200"/>
      <c r="AU40" s="202"/>
      <c r="AV40" s="202"/>
      <c r="AW40" s="202"/>
      <c r="AX40" s="202">
        <v>240.63</v>
      </c>
      <c r="AY40" s="202"/>
      <c r="AZ40" s="202"/>
      <c r="BA40" s="202"/>
      <c r="BB40" s="202"/>
      <c r="BC40" s="202"/>
      <c r="BD40" s="202"/>
      <c r="BE40" s="202"/>
      <c r="BF40" s="202"/>
      <c r="BG40" s="202"/>
      <c r="BH40" s="202"/>
      <c r="BI40" s="202"/>
      <c r="BJ40" s="202"/>
      <c r="BK40" s="202"/>
      <c r="BL40" s="202"/>
      <c r="BM40" s="202"/>
      <c r="BN40" s="202"/>
      <c r="BO40" s="202"/>
      <c r="BP40" s="202"/>
      <c r="BQ40" s="202"/>
      <c r="BR40" s="202"/>
      <c r="BS40" s="202"/>
      <c r="BT40" s="202"/>
      <c r="BU40" s="202"/>
      <c r="BV40" s="202"/>
      <c r="BW40" s="202"/>
      <c r="BX40" s="202"/>
      <c r="BY40" s="202"/>
      <c r="BZ40" s="202"/>
      <c r="CA40" s="202"/>
      <c r="CB40" s="202"/>
      <c r="CC40" s="202"/>
      <c r="CD40" s="202"/>
      <c r="CE40" s="202"/>
      <c r="CF40" s="202"/>
      <c r="CG40" s="202"/>
      <c r="CH40" s="202"/>
      <c r="CI40" s="202"/>
      <c r="CJ40" s="202"/>
      <c r="CK40" s="202"/>
      <c r="CL40" s="202"/>
      <c r="CM40" s="202"/>
      <c r="CN40" s="202"/>
      <c r="CO40" s="202"/>
      <c r="CP40" s="202"/>
      <c r="CQ40" s="202"/>
      <c r="CR40" s="202"/>
      <c r="CS40" s="202"/>
      <c r="CT40" s="202"/>
      <c r="CU40" s="202"/>
      <c r="CV40" s="202"/>
      <c r="CW40" s="202"/>
      <c r="CX40" s="202"/>
      <c r="CY40" s="202"/>
      <c r="CZ40" s="202"/>
      <c r="DA40" s="202"/>
      <c r="DB40" s="202"/>
      <c r="DC40" s="202"/>
      <c r="DD40" s="202"/>
      <c r="DE40" s="202"/>
      <c r="DF40" s="202"/>
      <c r="DG40" s="203"/>
    </row>
    <row r="41" spans="1:111">
      <c r="A41" s="156">
        <f>IF(Raming[[#This Row],[Nummering]]=1,SUM($B$9:B41),0)</f>
        <v>0</v>
      </c>
      <c r="B41" s="242">
        <f>IF(Raming[[#This Row],[Hoeveelheid voorzien]]&gt;0,1,0)</f>
        <v>0</v>
      </c>
      <c r="C41" s="132"/>
      <c r="D41" s="133" t="s">
        <v>118</v>
      </c>
      <c r="E41" s="134"/>
      <c r="F41" s="137" t="s">
        <v>119</v>
      </c>
      <c r="G41" s="136"/>
      <c r="H41" s="236" t="s">
        <v>117</v>
      </c>
      <c r="I41" s="133"/>
      <c r="J41" s="133" t="s">
        <v>28</v>
      </c>
      <c r="K41" s="118" t="s">
        <v>28</v>
      </c>
      <c r="L41" s="327"/>
      <c r="M41" s="48"/>
      <c r="N41" s="119"/>
      <c r="O41" s="40"/>
      <c r="P41" s="73"/>
      <c r="Q41" s="50"/>
      <c r="R41" s="74">
        <v>100</v>
      </c>
      <c r="S41" s="75"/>
      <c r="T41" s="76"/>
      <c r="U41" s="77"/>
      <c r="V41" s="78"/>
      <c r="W41" s="79"/>
      <c r="X41" s="80"/>
      <c r="Y41" s="81">
        <f>SUM(Raming[[#This Row],[Aquafin]:[Aandeel 7]])</f>
        <v>100</v>
      </c>
      <c r="Z41" s="82">
        <f>IFERROR(ROUND(Raming[[#This Row],[Hoeveelheid voorzien]]*Raming[[#This Row],[Aquafin]]/100,2),0)</f>
        <v>0</v>
      </c>
      <c r="AA41" s="82">
        <f>IFERROR(ROUND(Raming[[#This Row],[HV1]]*Raming[[#This Row],[EHP]],2),0)</f>
        <v>0</v>
      </c>
      <c r="AB41" s="83">
        <f>IFERROR(ROUND(Raming[[#This Row],[Hoeveelheid voorzien]]*Raming[[#This Row],[Aandeel 2]]/100,2),0)</f>
        <v>0</v>
      </c>
      <c r="AC41" s="83">
        <f>IFERROR(ROUND(Raming[[#This Row],[HV2]]*Raming[[#This Row],[EHP]],2),0)</f>
        <v>0</v>
      </c>
      <c r="AD41" s="84">
        <f>IFERROR(ROUND(Raming[[#This Row],[Hoeveelheid voorzien]]*Raming[[#This Row],[Aandeel 3]]/100,2),0)</f>
        <v>0</v>
      </c>
      <c r="AE41" s="84">
        <f>IFERROR(ROUND(Raming[[#This Row],[HV3]]*Raming[[#This Row],[EHP]],2),0)</f>
        <v>0</v>
      </c>
      <c r="AF41" s="176">
        <f>IFERROR(ROUND(Raming[[#This Row],[Hoeveelheid voorzien]]*Raming[[#This Row],[Aandeel 4]]/100,2),0)</f>
        <v>0</v>
      </c>
      <c r="AG41" s="85">
        <f>IFERROR(ROUND(Raming[[#This Row],[HV4]]*Raming[[#This Row],[EHP]],2),0)</f>
        <v>0</v>
      </c>
      <c r="AH41" s="86">
        <f>IFERROR(ROUND(Raming[[#This Row],[Hoeveelheid voorzien]]*Raming[[#This Row],[Aandeel 5]]/100,2),0)</f>
        <v>0</v>
      </c>
      <c r="AI41" s="86">
        <f>IFERROR(ROUND(Raming[[#This Row],[HV5]]*Raming[[#This Row],[EHP]],2),0)</f>
        <v>0</v>
      </c>
      <c r="AJ41" s="87">
        <f>IFERROR(ROUND(Raming[[#This Row],[Hoeveelheid voorzien]]*Raming[[#This Row],[Aandeel 6]]/100,2),0)</f>
        <v>0</v>
      </c>
      <c r="AK41" s="87">
        <f>IFERROR(ROUND(Raming[[#This Row],[HV6]]*Raming[[#This Row],[EHP]],2),0)</f>
        <v>0</v>
      </c>
      <c r="AL41" s="88">
        <f>IFERROR(ROUND(Raming[[#This Row],[Hoeveelheid voorzien]]*Raming[[#This Row],[Aandeel 7]]/100,2),0)</f>
        <v>0</v>
      </c>
      <c r="AM41" s="88">
        <f>IFERROR(ROUND(Raming[[#This Row],[HV7]]*Raming[[#This Row],[EHP]],2),0)</f>
        <v>0</v>
      </c>
      <c r="AN41" s="89">
        <f>Raming[[#This Row],[HV7]]+Raming[[#This Row],[HV6]]+Raming[[#This Row],[HV5]]+Raming[[#This Row],[HV4]]+Raming[[#This Row],[HV3]]+Raming[[#This Row],[HV2]]+Raming[[#This Row],[HV1]]</f>
        <v>0</v>
      </c>
      <c r="AO41" s="90" t="s">
        <v>16</v>
      </c>
      <c r="AP41" s="199">
        <f>IFERROR(ROUND(AVERAGE(Raming[[#This Row],[kolom niet invullen]:[243/001]]),2),"")</f>
        <v>9.7200000000000006</v>
      </c>
      <c r="AQ41" s="202"/>
      <c r="AR41" s="204"/>
      <c r="AS41" s="201" t="s">
        <v>46</v>
      </c>
      <c r="AT41" s="200"/>
      <c r="AU41" s="202"/>
      <c r="AV41" s="202"/>
      <c r="AW41" s="202"/>
      <c r="AX41" s="202"/>
      <c r="AY41" s="202"/>
      <c r="AZ41" s="202"/>
      <c r="BA41" s="202"/>
      <c r="BB41" s="202"/>
      <c r="BC41" s="202"/>
      <c r="BD41" s="202"/>
      <c r="BE41" s="202"/>
      <c r="BF41" s="202"/>
      <c r="BG41" s="202"/>
      <c r="BH41" s="202"/>
      <c r="BI41" s="202"/>
      <c r="BJ41" s="202"/>
      <c r="BK41" s="202"/>
      <c r="BL41" s="202"/>
      <c r="BM41" s="202"/>
      <c r="BN41" s="202">
        <v>9.07</v>
      </c>
      <c r="BO41" s="202"/>
      <c r="BP41" s="202"/>
      <c r="BQ41" s="202"/>
      <c r="BR41" s="202"/>
      <c r="BS41" s="202"/>
      <c r="BT41" s="202"/>
      <c r="BU41" s="202"/>
      <c r="BV41" s="202"/>
      <c r="BW41" s="202"/>
      <c r="BX41" s="202"/>
      <c r="BY41" s="202"/>
      <c r="BZ41" s="202"/>
      <c r="CA41" s="202"/>
      <c r="CB41" s="202"/>
      <c r="CC41" s="202"/>
      <c r="CD41" s="202"/>
      <c r="CE41" s="202"/>
      <c r="CF41" s="202"/>
      <c r="CG41" s="202"/>
      <c r="CH41" s="202"/>
      <c r="CI41" s="202"/>
      <c r="CJ41" s="202">
        <v>10.36</v>
      </c>
      <c r="CK41" s="202"/>
      <c r="CL41" s="202"/>
      <c r="CM41" s="202"/>
      <c r="CN41" s="202"/>
      <c r="CO41" s="202"/>
      <c r="CP41" s="202"/>
      <c r="CQ41" s="202"/>
      <c r="CR41" s="202"/>
      <c r="CS41" s="202"/>
      <c r="CT41" s="202"/>
      <c r="CU41" s="202"/>
      <c r="CV41" s="202"/>
      <c r="CW41" s="202"/>
      <c r="CX41" s="202"/>
      <c r="CY41" s="202"/>
      <c r="CZ41" s="202"/>
      <c r="DA41" s="202"/>
      <c r="DB41" s="202"/>
      <c r="DC41" s="202"/>
      <c r="DD41" s="202"/>
      <c r="DE41" s="202"/>
      <c r="DF41" s="202"/>
      <c r="DG41" s="203"/>
    </row>
    <row r="42" spans="1:111">
      <c r="A42" s="156">
        <f>IF(Raming[[#This Row],[Nummering]]=1,SUM($B$9:B42),0)</f>
        <v>19</v>
      </c>
      <c r="B42" s="242">
        <f>IF(Raming[[#This Row],[Hoeveelheid voorzien]]&gt;0,1,0)</f>
        <v>1</v>
      </c>
      <c r="C42" s="116" t="s">
        <v>55</v>
      </c>
      <c r="D42" s="117" t="s">
        <v>120</v>
      </c>
      <c r="E42" s="49" t="s">
        <v>59</v>
      </c>
      <c r="F42" s="47" t="s">
        <v>121</v>
      </c>
      <c r="G42" s="22"/>
      <c r="H42" s="236"/>
      <c r="I42" s="117" t="s">
        <v>58</v>
      </c>
      <c r="J42" s="117" t="s">
        <v>62</v>
      </c>
      <c r="K42" s="118">
        <v>30.35</v>
      </c>
      <c r="L42" s="327"/>
      <c r="M42" s="48"/>
      <c r="N42" s="95" t="s">
        <v>713</v>
      </c>
      <c r="O42" s="40">
        <v>5</v>
      </c>
      <c r="P42" s="73">
        <f>Raming[[#This Row],[Hoeveelheid voorzien]]*Raming[[#This Row],[EHP]]</f>
        <v>151.75</v>
      </c>
      <c r="Q42" s="50" t="s">
        <v>64</v>
      </c>
      <c r="R42" s="74">
        <v>100</v>
      </c>
      <c r="S42" s="75"/>
      <c r="T42" s="76"/>
      <c r="U42" s="77"/>
      <c r="V42" s="78"/>
      <c r="W42" s="79"/>
      <c r="X42" s="80"/>
      <c r="Y42" s="81">
        <f>SUM(Raming[[#This Row],[Aquafin]:[Aandeel 7]])</f>
        <v>100</v>
      </c>
      <c r="Z42" s="82">
        <f>IFERROR(ROUND(Raming[[#This Row],[Hoeveelheid voorzien]]*Raming[[#This Row],[Aquafin]]/100,2),0)</f>
        <v>5</v>
      </c>
      <c r="AA42" s="82">
        <f>IFERROR(ROUND(Raming[[#This Row],[HV1]]*Raming[[#This Row],[EHP]],2),0)</f>
        <v>151.75</v>
      </c>
      <c r="AB42" s="83">
        <f>IFERROR(ROUND(Raming[[#This Row],[Hoeveelheid voorzien]]*Raming[[#This Row],[Aandeel 2]]/100,2),0)</f>
        <v>0</v>
      </c>
      <c r="AC42" s="83">
        <f>IFERROR(ROUND(Raming[[#This Row],[HV2]]*Raming[[#This Row],[EHP]],2),0)</f>
        <v>0</v>
      </c>
      <c r="AD42" s="84">
        <f>IFERROR(ROUND(Raming[[#This Row],[Hoeveelheid voorzien]]*Raming[[#This Row],[Aandeel 3]]/100,2),0)</f>
        <v>0</v>
      </c>
      <c r="AE42" s="84">
        <f>IFERROR(ROUND(Raming[[#This Row],[HV3]]*Raming[[#This Row],[EHP]],2),0)</f>
        <v>0</v>
      </c>
      <c r="AF42" s="176">
        <f>IFERROR(ROUND(Raming[[#This Row],[Hoeveelheid voorzien]]*Raming[[#This Row],[Aandeel 4]]/100,2),0)</f>
        <v>0</v>
      </c>
      <c r="AG42" s="85">
        <f>IFERROR(ROUND(Raming[[#This Row],[HV4]]*Raming[[#This Row],[EHP]],2),0)</f>
        <v>0</v>
      </c>
      <c r="AH42" s="86">
        <f>IFERROR(ROUND(Raming[[#This Row],[Hoeveelheid voorzien]]*Raming[[#This Row],[Aandeel 5]]/100,2),0)</f>
        <v>0</v>
      </c>
      <c r="AI42" s="86">
        <f>IFERROR(ROUND(Raming[[#This Row],[HV5]]*Raming[[#This Row],[EHP]],2),0)</f>
        <v>0</v>
      </c>
      <c r="AJ42" s="87">
        <f>IFERROR(ROUND(Raming[[#This Row],[Hoeveelheid voorzien]]*Raming[[#This Row],[Aandeel 6]]/100,2),0)</f>
        <v>0</v>
      </c>
      <c r="AK42" s="87">
        <f>IFERROR(ROUND(Raming[[#This Row],[HV6]]*Raming[[#This Row],[EHP]],2),0)</f>
        <v>0</v>
      </c>
      <c r="AL42" s="88">
        <f>IFERROR(ROUND(Raming[[#This Row],[Hoeveelheid voorzien]]*Raming[[#This Row],[Aandeel 7]]/100,2),0)</f>
        <v>0</v>
      </c>
      <c r="AM42" s="88">
        <f>IFERROR(ROUND(Raming[[#This Row],[HV7]]*Raming[[#This Row],[EHP]],2),0)</f>
        <v>0</v>
      </c>
      <c r="AN42" s="89">
        <f>Raming[[#This Row],[HV7]]+Raming[[#This Row],[HV6]]+Raming[[#This Row],[HV5]]+Raming[[#This Row],[HV4]]+Raming[[#This Row],[HV3]]+Raming[[#This Row],[HV2]]+Raming[[#This Row],[HV1]]</f>
        <v>5</v>
      </c>
      <c r="AO42" s="90" t="s">
        <v>16</v>
      </c>
      <c r="AP42" s="199">
        <f>IFERROR(ROUND(AVERAGE(Raming[[#This Row],[kolom niet invullen]:[243/001]]),2),"")</f>
        <v>9.7200000000000006</v>
      </c>
      <c r="AQ42" s="202"/>
      <c r="AR42" s="204"/>
      <c r="AS42" s="201" t="s">
        <v>46</v>
      </c>
      <c r="AT42" s="200"/>
      <c r="AU42" s="202"/>
      <c r="AV42" s="202"/>
      <c r="AW42" s="202"/>
      <c r="AX42" s="202"/>
      <c r="AY42" s="202"/>
      <c r="AZ42" s="202"/>
      <c r="BA42" s="202"/>
      <c r="BB42" s="202"/>
      <c r="BC42" s="202"/>
      <c r="BD42" s="202"/>
      <c r="BE42" s="202"/>
      <c r="BF42" s="202"/>
      <c r="BG42" s="202"/>
      <c r="BH42" s="202"/>
      <c r="BI42" s="202"/>
      <c r="BJ42" s="202"/>
      <c r="BK42" s="202"/>
      <c r="BL42" s="202"/>
      <c r="BM42" s="202"/>
      <c r="BN42" s="202">
        <v>9.07</v>
      </c>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v>10.36</v>
      </c>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3"/>
    </row>
    <row r="43" spans="1:111">
      <c r="A43" s="156">
        <f>IF(Raming[[#This Row],[Nummering]]=1,SUM($B$9:B43),0)</f>
        <v>20</v>
      </c>
      <c r="B43" s="242">
        <f>IF(Raming[[#This Row],[Hoeveelheid voorzien]]&gt;0,1,0)</f>
        <v>1</v>
      </c>
      <c r="C43" s="116" t="s">
        <v>55</v>
      </c>
      <c r="D43" s="117" t="s">
        <v>122</v>
      </c>
      <c r="E43" s="49" t="s">
        <v>59</v>
      </c>
      <c r="F43" s="47" t="s">
        <v>123</v>
      </c>
      <c r="G43" s="22"/>
      <c r="H43" s="236"/>
      <c r="I43" s="117" t="s">
        <v>58</v>
      </c>
      <c r="J43" s="117" t="s">
        <v>62</v>
      </c>
      <c r="K43" s="118">
        <v>42.31</v>
      </c>
      <c r="L43" s="327"/>
      <c r="M43" s="48"/>
      <c r="N43" s="95" t="s">
        <v>713</v>
      </c>
      <c r="O43" s="40">
        <v>1</v>
      </c>
      <c r="P43" s="73">
        <f>Raming[[#This Row],[Hoeveelheid voorzien]]*Raming[[#This Row],[EHP]]</f>
        <v>42.31</v>
      </c>
      <c r="Q43" s="50" t="s">
        <v>64</v>
      </c>
      <c r="R43" s="74">
        <v>100</v>
      </c>
      <c r="S43" s="75"/>
      <c r="T43" s="76"/>
      <c r="U43" s="77"/>
      <c r="V43" s="78"/>
      <c r="W43" s="79"/>
      <c r="X43" s="80"/>
      <c r="Y43" s="81">
        <f>SUM(Raming[[#This Row],[Aquafin]:[Aandeel 7]])</f>
        <v>100</v>
      </c>
      <c r="Z43" s="82">
        <f>IFERROR(ROUND(Raming[[#This Row],[Hoeveelheid voorzien]]*Raming[[#This Row],[Aquafin]]/100,2),0)</f>
        <v>1</v>
      </c>
      <c r="AA43" s="82">
        <f>IFERROR(ROUND(Raming[[#This Row],[HV1]]*Raming[[#This Row],[EHP]],2),0)</f>
        <v>42.31</v>
      </c>
      <c r="AB43" s="83">
        <f>IFERROR(ROUND(Raming[[#This Row],[Hoeveelheid voorzien]]*Raming[[#This Row],[Aandeel 2]]/100,2),0)</f>
        <v>0</v>
      </c>
      <c r="AC43" s="83">
        <f>IFERROR(ROUND(Raming[[#This Row],[HV2]]*Raming[[#This Row],[EHP]],2),0)</f>
        <v>0</v>
      </c>
      <c r="AD43" s="84">
        <f>IFERROR(ROUND(Raming[[#This Row],[Hoeveelheid voorzien]]*Raming[[#This Row],[Aandeel 3]]/100,2),0)</f>
        <v>0</v>
      </c>
      <c r="AE43" s="84">
        <f>IFERROR(ROUND(Raming[[#This Row],[HV3]]*Raming[[#This Row],[EHP]],2),0)</f>
        <v>0</v>
      </c>
      <c r="AF43" s="176">
        <f>IFERROR(ROUND(Raming[[#This Row],[Hoeveelheid voorzien]]*Raming[[#This Row],[Aandeel 4]]/100,2),0)</f>
        <v>0</v>
      </c>
      <c r="AG43" s="85">
        <f>IFERROR(ROUND(Raming[[#This Row],[HV4]]*Raming[[#This Row],[EHP]],2),0)</f>
        <v>0</v>
      </c>
      <c r="AH43" s="86">
        <f>IFERROR(ROUND(Raming[[#This Row],[Hoeveelheid voorzien]]*Raming[[#This Row],[Aandeel 5]]/100,2),0)</f>
        <v>0</v>
      </c>
      <c r="AI43" s="86">
        <f>IFERROR(ROUND(Raming[[#This Row],[HV5]]*Raming[[#This Row],[EHP]],2),0)</f>
        <v>0</v>
      </c>
      <c r="AJ43" s="87">
        <f>IFERROR(ROUND(Raming[[#This Row],[Hoeveelheid voorzien]]*Raming[[#This Row],[Aandeel 6]]/100,2),0)</f>
        <v>0</v>
      </c>
      <c r="AK43" s="87">
        <f>IFERROR(ROUND(Raming[[#This Row],[HV6]]*Raming[[#This Row],[EHP]],2),0)</f>
        <v>0</v>
      </c>
      <c r="AL43" s="88">
        <f>IFERROR(ROUND(Raming[[#This Row],[Hoeveelheid voorzien]]*Raming[[#This Row],[Aandeel 7]]/100,2),0)</f>
        <v>0</v>
      </c>
      <c r="AM43" s="88">
        <f>IFERROR(ROUND(Raming[[#This Row],[HV7]]*Raming[[#This Row],[EHP]],2),0)</f>
        <v>0</v>
      </c>
      <c r="AN43" s="89">
        <f>Raming[[#This Row],[HV7]]+Raming[[#This Row],[HV6]]+Raming[[#This Row],[HV5]]+Raming[[#This Row],[HV4]]+Raming[[#This Row],[HV3]]+Raming[[#This Row],[HV2]]+Raming[[#This Row],[HV1]]</f>
        <v>1</v>
      </c>
      <c r="AO43" s="90" t="s">
        <v>16</v>
      </c>
      <c r="AP43" s="199">
        <f>IFERROR(ROUND(AVERAGE(Raming[[#This Row],[kolom niet invullen]:[243/001]]),2),"")</f>
        <v>9.7200000000000006</v>
      </c>
      <c r="AQ43" s="207"/>
      <c r="AR43" s="208"/>
      <c r="AS43" s="209" t="s">
        <v>46</v>
      </c>
      <c r="AT43" s="210"/>
      <c r="AU43" s="207"/>
      <c r="AV43" s="207"/>
      <c r="AW43" s="207"/>
      <c r="AX43" s="207"/>
      <c r="AY43" s="207"/>
      <c r="AZ43" s="207"/>
      <c r="BA43" s="207"/>
      <c r="BB43" s="207"/>
      <c r="BC43" s="207"/>
      <c r="BD43" s="207"/>
      <c r="BE43" s="207"/>
      <c r="BF43" s="207"/>
      <c r="BG43" s="207"/>
      <c r="BH43" s="207"/>
      <c r="BI43" s="207"/>
      <c r="BJ43" s="207"/>
      <c r="BK43" s="207"/>
      <c r="BL43" s="207"/>
      <c r="BM43" s="207"/>
      <c r="BN43" s="207">
        <v>9.07</v>
      </c>
      <c r="BO43" s="207"/>
      <c r="BP43" s="207"/>
      <c r="BQ43" s="207"/>
      <c r="BR43" s="207"/>
      <c r="BS43" s="207"/>
      <c r="BT43" s="207"/>
      <c r="BU43" s="207"/>
      <c r="BV43" s="207"/>
      <c r="BW43" s="207"/>
      <c r="BX43" s="207"/>
      <c r="BY43" s="207"/>
      <c r="BZ43" s="207"/>
      <c r="CA43" s="207"/>
      <c r="CB43" s="207"/>
      <c r="CC43" s="207"/>
      <c r="CD43" s="207"/>
      <c r="CE43" s="207"/>
      <c r="CF43" s="207"/>
      <c r="CG43" s="207"/>
      <c r="CH43" s="207"/>
      <c r="CI43" s="207"/>
      <c r="CJ43" s="207">
        <v>10.36</v>
      </c>
      <c r="CK43" s="207"/>
      <c r="CL43" s="207"/>
      <c r="CM43" s="207"/>
      <c r="CN43" s="207"/>
      <c r="CO43" s="207"/>
      <c r="CP43" s="207"/>
      <c r="CQ43" s="207"/>
      <c r="CR43" s="207"/>
      <c r="CS43" s="207"/>
      <c r="CT43" s="207"/>
      <c r="CU43" s="207"/>
      <c r="CV43" s="207"/>
      <c r="CW43" s="207"/>
      <c r="CX43" s="207"/>
      <c r="CY43" s="207"/>
      <c r="CZ43" s="207"/>
      <c r="DA43" s="207"/>
      <c r="DB43" s="207"/>
      <c r="DC43" s="207"/>
      <c r="DD43" s="207"/>
      <c r="DE43" s="207"/>
      <c r="DF43" s="207"/>
      <c r="DG43" s="211"/>
    </row>
    <row r="44" spans="1:111">
      <c r="A44" s="156">
        <f>IF(Raming[[#This Row],[Nummering]]=1,SUM($B$9:B44),0)</f>
        <v>21</v>
      </c>
      <c r="B44" s="242">
        <f>IF(Raming[[#This Row],[Hoeveelheid voorzien]]&gt;0,1,0)</f>
        <v>1</v>
      </c>
      <c r="C44" s="116" t="s">
        <v>60</v>
      </c>
      <c r="D44" s="250"/>
      <c r="E44" s="49" t="s">
        <v>61</v>
      </c>
      <c r="F44" s="251"/>
      <c r="G44" s="22" t="s">
        <v>129</v>
      </c>
      <c r="H44" s="252"/>
      <c r="I44" s="117" t="s">
        <v>58</v>
      </c>
      <c r="J44" s="117" t="s">
        <v>62</v>
      </c>
      <c r="K44" s="118">
        <v>50</v>
      </c>
      <c r="L44" s="317"/>
      <c r="M44" s="172" t="s">
        <v>706</v>
      </c>
      <c r="N44" s="95" t="s">
        <v>713</v>
      </c>
      <c r="O44" s="254">
        <v>3</v>
      </c>
      <c r="P44" s="73">
        <f>Raming[[#This Row],[Hoeveelheid voorzien]]*Raming[[#This Row],[EHP]]</f>
        <v>150</v>
      </c>
      <c r="Q44" s="52"/>
      <c r="R44" s="74">
        <v>100</v>
      </c>
      <c r="S44" s="75"/>
      <c r="T44" s="76"/>
      <c r="U44" s="77"/>
      <c r="V44" s="78"/>
      <c r="W44" s="79"/>
      <c r="X44" s="80"/>
      <c r="Y44" s="104">
        <f>SUM(Raming[[#This Row],[Aquafin]:[Aandeel 7]])</f>
        <v>100</v>
      </c>
      <c r="Z44" s="318">
        <f>IFERROR(ROUND(Raming[[#This Row],[Hoeveelheid voorzien]]*Raming[[#This Row],[Aquafin]]/100,2),0)</f>
        <v>3</v>
      </c>
      <c r="AA44" s="318">
        <f>IFERROR(ROUND(Raming[[#This Row],[HV1]]*Raming[[#This Row],[EHP]],2),0)</f>
        <v>150</v>
      </c>
      <c r="AB44" s="319">
        <f>IFERROR(ROUND(Raming[[#This Row],[Hoeveelheid voorzien]]*Raming[[#This Row],[Aandeel 2]]/100,2),0)</f>
        <v>0</v>
      </c>
      <c r="AC44" s="319">
        <f>IFERROR(ROUND(Raming[[#This Row],[HV2]]*Raming[[#This Row],[EHP]],2),0)</f>
        <v>0</v>
      </c>
      <c r="AD44" s="320">
        <f>IFERROR(ROUND(Raming[[#This Row],[Hoeveelheid voorzien]]*Raming[[#This Row],[Aandeel 3]]/100,2),0)</f>
        <v>0</v>
      </c>
      <c r="AE44" s="320">
        <f>IFERROR(ROUND(Raming[[#This Row],[HV3]]*Raming[[#This Row],[EHP]],2),0)</f>
        <v>0</v>
      </c>
      <c r="AF44" s="321">
        <f>IFERROR(ROUND(Raming[[#This Row],[Hoeveelheid voorzien]]*Raming[[#This Row],[Aandeel 4]]/100,2),0)</f>
        <v>0</v>
      </c>
      <c r="AG44" s="321">
        <f>IFERROR(ROUND(Raming[[#This Row],[HV4]]*Raming[[#This Row],[EHP]],2),0)</f>
        <v>0</v>
      </c>
      <c r="AH44" s="322">
        <f>IFERROR(ROUND(Raming[[#This Row],[Hoeveelheid voorzien]]*Raming[[#This Row],[Aandeel 5]]/100,2),0)</f>
        <v>0</v>
      </c>
      <c r="AI44" s="322">
        <f>IFERROR(ROUND(Raming[[#This Row],[HV5]]*Raming[[#This Row],[EHP]],2),0)</f>
        <v>0</v>
      </c>
      <c r="AJ44" s="335">
        <f>IFERROR(ROUND(Raming[[#This Row],[Hoeveelheid voorzien]]*Raming[[#This Row],[Aandeel 6]]/100,2),0)</f>
        <v>0</v>
      </c>
      <c r="AK44" s="335">
        <f>IFERROR(ROUND(Raming[[#This Row],[HV6]]*Raming[[#This Row],[EHP]],2),0)</f>
        <v>0</v>
      </c>
      <c r="AL44" s="336">
        <f>IFERROR(ROUND(Raming[[#This Row],[Hoeveelheid voorzien]]*Raming[[#This Row],[Aandeel 7]]/100,2),0)</f>
        <v>0</v>
      </c>
      <c r="AM44" s="336">
        <f>IFERROR(ROUND(Raming[[#This Row],[HV7]]*Raming[[#This Row],[EHP]],2),0)</f>
        <v>0</v>
      </c>
      <c r="AN44" s="108">
        <f>Raming[[#This Row],[HV7]]+Raming[[#This Row],[HV6]]+Raming[[#This Row],[HV5]]+Raming[[#This Row],[HV4]]+Raming[[#This Row],[HV3]]+Raming[[#This Row],[HV2]]+Raming[[#This Row],[HV1]]</f>
        <v>3</v>
      </c>
      <c r="AP44" s="337" t="str">
        <f>IFERROR(ROUND(AVERAGE(Raming[[#This Row],[kolom niet invullen]:[243/001]]),2),"")</f>
        <v/>
      </c>
      <c r="AQ44" s="337"/>
      <c r="AR44" s="337"/>
      <c r="AU44" s="338"/>
      <c r="AV44" s="338"/>
      <c r="AW44" s="338"/>
      <c r="AX44" s="338"/>
      <c r="AY44" s="338"/>
      <c r="AZ44" s="338"/>
      <c r="BA44" s="338"/>
      <c r="BB44" s="338"/>
      <c r="BC44" s="338"/>
      <c r="BD44" s="338"/>
      <c r="BE44" s="338"/>
      <c r="BF44" s="338"/>
      <c r="BG44" s="338"/>
      <c r="BH44" s="338"/>
      <c r="BI44" s="338"/>
      <c r="BJ44" s="338"/>
      <c r="BK44" s="338"/>
      <c r="BL44" s="338"/>
      <c r="BM44" s="338"/>
      <c r="BN44" s="338"/>
      <c r="BO44" s="338"/>
      <c r="BP44" s="338"/>
      <c r="BQ44" s="338"/>
      <c r="BR44" s="338"/>
      <c r="BS44" s="338"/>
      <c r="BT44" s="338"/>
      <c r="BU44" s="338"/>
      <c r="BV44" s="338"/>
      <c r="BW44" s="338"/>
      <c r="BX44" s="338"/>
      <c r="BY44" s="338"/>
      <c r="BZ44" s="338"/>
      <c r="CA44" s="338"/>
      <c r="CB44" s="338"/>
      <c r="CC44" s="338"/>
      <c r="CD44" s="338"/>
      <c r="CE44" s="338"/>
      <c r="CF44" s="338"/>
      <c r="CG44" s="338"/>
      <c r="CH44" s="338"/>
      <c r="CI44" s="338"/>
      <c r="CJ44" s="338"/>
      <c r="CK44" s="338"/>
      <c r="CL44" s="338"/>
      <c r="CM44" s="338"/>
      <c r="CN44" s="338"/>
      <c r="CO44" s="338"/>
      <c r="CP44" s="338"/>
      <c r="CQ44" s="338"/>
      <c r="CR44" s="338"/>
      <c r="CS44" s="338"/>
      <c r="CT44" s="338"/>
      <c r="CU44" s="338"/>
      <c r="CV44" s="338"/>
      <c r="CW44" s="338"/>
      <c r="CX44" s="338"/>
      <c r="CY44" s="338"/>
      <c r="CZ44" s="338"/>
      <c r="DA44" s="338"/>
      <c r="DB44" s="338"/>
      <c r="DC44" s="338"/>
      <c r="DD44" s="338"/>
      <c r="DE44" s="338"/>
      <c r="DF44" s="338"/>
      <c r="DG44" s="338"/>
    </row>
    <row r="45" spans="1:111">
      <c r="A45" s="156">
        <f>IF(Raming[[#This Row],[Nummering]]=1,SUM($B$9:B45),0)</f>
        <v>22</v>
      </c>
      <c r="B45" s="242">
        <f>IF(Raming[[#This Row],[Hoeveelheid voorzien]]&gt;0,1,0)</f>
        <v>1</v>
      </c>
      <c r="C45" s="116" t="s">
        <v>60</v>
      </c>
      <c r="D45" s="250"/>
      <c r="E45" s="248" t="s">
        <v>61</v>
      </c>
      <c r="F45" s="251"/>
      <c r="G45" s="292" t="s">
        <v>705</v>
      </c>
      <c r="H45" s="236"/>
      <c r="I45" s="117" t="s">
        <v>58</v>
      </c>
      <c r="J45" s="117" t="s">
        <v>62</v>
      </c>
      <c r="K45" s="118">
        <v>82.12</v>
      </c>
      <c r="L45" s="327"/>
      <c r="M45" s="172" t="s">
        <v>706</v>
      </c>
      <c r="N45" s="95" t="s">
        <v>713</v>
      </c>
      <c r="O45" s="40">
        <v>87</v>
      </c>
      <c r="P45" s="73">
        <f>Raming[[#This Row],[Hoeveelheid voorzien]]*Raming[[#This Row],[EHP]]</f>
        <v>7144.4400000000005</v>
      </c>
      <c r="Q45" s="50" t="s">
        <v>64</v>
      </c>
      <c r="R45" s="74">
        <v>100</v>
      </c>
      <c r="S45" s="329"/>
      <c r="T45" s="330"/>
      <c r="U45" s="331"/>
      <c r="V45" s="332"/>
      <c r="W45" s="333"/>
      <c r="X45" s="334"/>
      <c r="Y45" s="89">
        <f>SUM(Raming[[#This Row],[Aquafin]:[Aandeel 7]])</f>
        <v>100</v>
      </c>
      <c r="Z45" s="318">
        <f>IFERROR(ROUND(Raming[[#This Row],[Hoeveelheid voorzien]]*Raming[[#This Row],[Aquafin]]/100,2),0)</f>
        <v>87</v>
      </c>
      <c r="AA45" s="318">
        <f>IFERROR(ROUND(Raming[[#This Row],[HV1]]*Raming[[#This Row],[EHP]],2),0)</f>
        <v>7144.44</v>
      </c>
      <c r="AB45" s="319">
        <f>IFERROR(ROUND(Raming[[#This Row],[Hoeveelheid voorzien]]*Raming[[#This Row],[Aandeel 2]]/100,2),0)</f>
        <v>0</v>
      </c>
      <c r="AC45" s="319">
        <f>IFERROR(ROUND(Raming[[#This Row],[HV2]]*Raming[[#This Row],[EHP]],2),0)</f>
        <v>0</v>
      </c>
      <c r="AD45" s="320">
        <f>IFERROR(ROUND(Raming[[#This Row],[Hoeveelheid voorzien]]*Raming[[#This Row],[Aandeel 3]]/100,2),0)</f>
        <v>0</v>
      </c>
      <c r="AE45" s="320">
        <f>IFERROR(ROUND(Raming[[#This Row],[HV3]]*Raming[[#This Row],[EHP]],2),0)</f>
        <v>0</v>
      </c>
      <c r="AF45" s="321">
        <f>IFERROR(ROUND(Raming[[#This Row],[Hoeveelheid voorzien]]*Raming[[#This Row],[Aandeel 4]]/100,2),0)</f>
        <v>0</v>
      </c>
      <c r="AG45" s="321">
        <f>IFERROR(ROUND(Raming[[#This Row],[HV4]]*Raming[[#This Row],[EHP]],2),0)</f>
        <v>0</v>
      </c>
      <c r="AH45" s="322">
        <f>IFERROR(ROUND(Raming[[#This Row],[Hoeveelheid voorzien]]*Raming[[#This Row],[Aandeel 5]]/100,2),0)</f>
        <v>0</v>
      </c>
      <c r="AI45" s="322">
        <f>IFERROR(ROUND(Raming[[#This Row],[HV5]]*Raming[[#This Row],[EHP]],2),0)</f>
        <v>0</v>
      </c>
      <c r="AJ45" s="323">
        <f>IFERROR(ROUND(Raming[[#This Row],[Hoeveelheid voorzien]]*Raming[[#This Row],[Aandeel 6]]/100,2),0)</f>
        <v>0</v>
      </c>
      <c r="AK45" s="323">
        <f>IFERROR(ROUND(Raming[[#This Row],[HV6]]*Raming[[#This Row],[EHP]],2),0)</f>
        <v>0</v>
      </c>
      <c r="AL45" s="324">
        <f>IFERROR(ROUND(Raming[[#This Row],[Hoeveelheid voorzien]]*Raming[[#This Row],[Aandeel 7]]/100,2),0)</f>
        <v>0</v>
      </c>
      <c r="AM45" s="324">
        <f>IFERROR(ROUND(Raming[[#This Row],[HV7]]*Raming[[#This Row],[EHP]],2),0)</f>
        <v>0</v>
      </c>
      <c r="AN45" s="89">
        <f>Raming[[#This Row],[HV7]]+Raming[[#This Row],[HV6]]+Raming[[#This Row],[HV5]]+Raming[[#This Row],[HV4]]+Raming[[#This Row],[HV3]]+Raming[[#This Row],[HV2]]+Raming[[#This Row],[HV1]]</f>
        <v>87</v>
      </c>
      <c r="AO45" s="89"/>
      <c r="AP45" s="94" t="str">
        <f>IFERROR(ROUND(AVERAGE(Raming[[#This Row],[kolom niet invullen]:[243/001]]),2),"")</f>
        <v/>
      </c>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row>
    <row r="46" spans="1:111">
      <c r="A46" s="156">
        <f>IF(Raming[[#This Row],[Nummering]]=1,SUM($B$9:B46),0)</f>
        <v>23</v>
      </c>
      <c r="B46" s="242">
        <f>IF(Raming[[#This Row],[Hoeveelheid voorzien]]&gt;0,1,0)</f>
        <v>1</v>
      </c>
      <c r="C46" s="116" t="s">
        <v>60</v>
      </c>
      <c r="D46" s="250"/>
      <c r="E46" s="248" t="s">
        <v>61</v>
      </c>
      <c r="F46" s="251"/>
      <c r="G46" s="292" t="s">
        <v>707</v>
      </c>
      <c r="H46" s="236"/>
      <c r="I46" s="117" t="s">
        <v>58</v>
      </c>
      <c r="J46" s="117" t="s">
        <v>62</v>
      </c>
      <c r="K46" s="118">
        <v>120</v>
      </c>
      <c r="L46" s="327"/>
      <c r="M46" s="172" t="s">
        <v>706</v>
      </c>
      <c r="N46" s="95" t="s">
        <v>713</v>
      </c>
      <c r="O46" s="40">
        <v>1</v>
      </c>
      <c r="P46" s="73">
        <f>Raming[[#This Row],[Hoeveelheid voorzien]]*Raming[[#This Row],[EHP]]</f>
        <v>120</v>
      </c>
      <c r="Q46" s="50" t="s">
        <v>64</v>
      </c>
      <c r="R46" s="74">
        <v>100</v>
      </c>
      <c r="S46" s="329"/>
      <c r="T46" s="330"/>
      <c r="U46" s="331"/>
      <c r="V46" s="332"/>
      <c r="W46" s="333"/>
      <c r="X46" s="334"/>
      <c r="Y46" s="89">
        <f>SUM(Raming[[#This Row],[Aquafin]:[Aandeel 7]])</f>
        <v>100</v>
      </c>
      <c r="Z46" s="318">
        <f>IFERROR(ROUND(Raming[[#This Row],[Hoeveelheid voorzien]]*Raming[[#This Row],[Aquafin]]/100,2),0)</f>
        <v>1</v>
      </c>
      <c r="AA46" s="318">
        <f>IFERROR(ROUND(Raming[[#This Row],[HV1]]*Raming[[#This Row],[EHP]],2),0)</f>
        <v>120</v>
      </c>
      <c r="AB46" s="319">
        <f>IFERROR(ROUND(Raming[[#This Row],[Hoeveelheid voorzien]]*Raming[[#This Row],[Aandeel 2]]/100,2),0)</f>
        <v>0</v>
      </c>
      <c r="AC46" s="319">
        <f>IFERROR(ROUND(Raming[[#This Row],[HV2]]*Raming[[#This Row],[EHP]],2),0)</f>
        <v>0</v>
      </c>
      <c r="AD46" s="320">
        <f>IFERROR(ROUND(Raming[[#This Row],[Hoeveelheid voorzien]]*Raming[[#This Row],[Aandeel 3]]/100,2),0)</f>
        <v>0</v>
      </c>
      <c r="AE46" s="320">
        <f>IFERROR(ROUND(Raming[[#This Row],[HV3]]*Raming[[#This Row],[EHP]],2),0)</f>
        <v>0</v>
      </c>
      <c r="AF46" s="321">
        <f>IFERROR(ROUND(Raming[[#This Row],[Hoeveelheid voorzien]]*Raming[[#This Row],[Aandeel 4]]/100,2),0)</f>
        <v>0</v>
      </c>
      <c r="AG46" s="321">
        <f>IFERROR(ROUND(Raming[[#This Row],[HV4]]*Raming[[#This Row],[EHP]],2),0)</f>
        <v>0</v>
      </c>
      <c r="AH46" s="322">
        <f>IFERROR(ROUND(Raming[[#This Row],[Hoeveelheid voorzien]]*Raming[[#This Row],[Aandeel 5]]/100,2),0)</f>
        <v>0</v>
      </c>
      <c r="AI46" s="322">
        <f>IFERROR(ROUND(Raming[[#This Row],[HV5]]*Raming[[#This Row],[EHP]],2),0)</f>
        <v>0</v>
      </c>
      <c r="AJ46" s="323">
        <f>IFERROR(ROUND(Raming[[#This Row],[Hoeveelheid voorzien]]*Raming[[#This Row],[Aandeel 6]]/100,2),0)</f>
        <v>0</v>
      </c>
      <c r="AK46" s="323">
        <f>IFERROR(ROUND(Raming[[#This Row],[HV6]]*Raming[[#This Row],[EHP]],2),0)</f>
        <v>0</v>
      </c>
      <c r="AL46" s="324">
        <f>IFERROR(ROUND(Raming[[#This Row],[Hoeveelheid voorzien]]*Raming[[#This Row],[Aandeel 7]]/100,2),0)</f>
        <v>0</v>
      </c>
      <c r="AM46" s="324">
        <f>IFERROR(ROUND(Raming[[#This Row],[HV7]]*Raming[[#This Row],[EHP]],2),0)</f>
        <v>0</v>
      </c>
      <c r="AN46" s="89">
        <f>Raming[[#This Row],[HV7]]+Raming[[#This Row],[HV6]]+Raming[[#This Row],[HV5]]+Raming[[#This Row],[HV4]]+Raming[[#This Row],[HV3]]+Raming[[#This Row],[HV2]]+Raming[[#This Row],[HV1]]</f>
        <v>1</v>
      </c>
      <c r="AO46" s="89"/>
      <c r="AP46" s="94" t="str">
        <f>IFERROR(ROUND(AVERAGE(Raming[[#This Row],[kolom niet invullen]:[243/001]]),2),"")</f>
        <v/>
      </c>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row>
    <row r="47" spans="1:111">
      <c r="A47" s="156">
        <f>IF(Raming[[#This Row],[Nummering]]=1,SUM($B$9:B47),0)</f>
        <v>24</v>
      </c>
      <c r="B47" s="242">
        <f>IF(Raming[[#This Row],[Hoeveelheid voorzien]]&gt;0,1,0)</f>
        <v>1</v>
      </c>
      <c r="C47" s="116" t="s">
        <v>60</v>
      </c>
      <c r="D47" s="250"/>
      <c r="E47" s="248" t="s">
        <v>61</v>
      </c>
      <c r="F47" s="251"/>
      <c r="G47" s="292" t="s">
        <v>628</v>
      </c>
      <c r="H47" s="252"/>
      <c r="I47" s="253" t="s">
        <v>58</v>
      </c>
      <c r="J47" s="253" t="s">
        <v>62</v>
      </c>
      <c r="K47" s="118">
        <v>200</v>
      </c>
      <c r="L47" s="317"/>
      <c r="M47" s="172"/>
      <c r="N47" s="95" t="s">
        <v>713</v>
      </c>
      <c r="O47" s="254">
        <v>3</v>
      </c>
      <c r="P47" s="73">
        <f>Raming[[#This Row],[Hoeveelheid voorzien]]*Raming[[#This Row],[EHP]]</f>
        <v>600</v>
      </c>
      <c r="Q47" s="52"/>
      <c r="R47" s="74">
        <v>100</v>
      </c>
      <c r="S47" s="329"/>
      <c r="T47" s="330"/>
      <c r="U47" s="331"/>
      <c r="V47" s="332"/>
      <c r="W47" s="333"/>
      <c r="X47" s="334"/>
      <c r="Y47" s="89">
        <f>SUM(Raming[[#This Row],[Aquafin]:[Aandeel 7]])</f>
        <v>100</v>
      </c>
      <c r="Z47" s="318">
        <f>IFERROR(ROUND(Raming[[#This Row],[Hoeveelheid voorzien]]*Raming[[#This Row],[Aquafin]]/100,2),0)</f>
        <v>3</v>
      </c>
      <c r="AA47" s="318">
        <f>IFERROR(ROUND(Raming[[#This Row],[HV1]]*Raming[[#This Row],[EHP]],2),0)</f>
        <v>600</v>
      </c>
      <c r="AB47" s="319">
        <f>IFERROR(ROUND(Raming[[#This Row],[Hoeveelheid voorzien]]*Raming[[#This Row],[Aandeel 2]]/100,2),0)</f>
        <v>0</v>
      </c>
      <c r="AC47" s="319">
        <f>IFERROR(ROUND(Raming[[#This Row],[HV2]]*Raming[[#This Row],[EHP]],2),0)</f>
        <v>0</v>
      </c>
      <c r="AD47" s="320">
        <f>IFERROR(ROUND(Raming[[#This Row],[Hoeveelheid voorzien]]*Raming[[#This Row],[Aandeel 3]]/100,2),0)</f>
        <v>0</v>
      </c>
      <c r="AE47" s="320">
        <f>IFERROR(ROUND(Raming[[#This Row],[HV3]]*Raming[[#This Row],[EHP]],2),0)</f>
        <v>0</v>
      </c>
      <c r="AF47" s="321">
        <f>IFERROR(ROUND(Raming[[#This Row],[Hoeveelheid voorzien]]*Raming[[#This Row],[Aandeel 4]]/100,2),0)</f>
        <v>0</v>
      </c>
      <c r="AG47" s="321">
        <f>IFERROR(ROUND(Raming[[#This Row],[HV4]]*Raming[[#This Row],[EHP]],2),0)</f>
        <v>0</v>
      </c>
      <c r="AH47" s="322">
        <f>IFERROR(ROUND(Raming[[#This Row],[Hoeveelheid voorzien]]*Raming[[#This Row],[Aandeel 5]]/100,2),0)</f>
        <v>0</v>
      </c>
      <c r="AI47" s="322">
        <f>IFERROR(ROUND(Raming[[#This Row],[HV5]]*Raming[[#This Row],[EHP]],2),0)</f>
        <v>0</v>
      </c>
      <c r="AJ47" s="323">
        <f>IFERROR(ROUND(Raming[[#This Row],[Hoeveelheid voorzien]]*Raming[[#This Row],[Aandeel 6]]/100,2),0)</f>
        <v>0</v>
      </c>
      <c r="AK47" s="323">
        <f>IFERROR(ROUND(Raming[[#This Row],[HV6]]*Raming[[#This Row],[EHP]],2),0)</f>
        <v>0</v>
      </c>
      <c r="AL47" s="324">
        <f>IFERROR(ROUND(Raming[[#This Row],[Hoeveelheid voorzien]]*Raming[[#This Row],[Aandeel 7]]/100,2),0)</f>
        <v>0</v>
      </c>
      <c r="AM47" s="324">
        <f>IFERROR(ROUND(Raming[[#This Row],[HV7]]*Raming[[#This Row],[EHP]],2),0)</f>
        <v>0</v>
      </c>
      <c r="AN47" s="89">
        <f>Raming[[#This Row],[HV7]]+Raming[[#This Row],[HV6]]+Raming[[#This Row],[HV5]]+Raming[[#This Row],[HV4]]+Raming[[#This Row],[HV3]]+Raming[[#This Row],[HV2]]+Raming[[#This Row],[HV1]]</f>
        <v>3</v>
      </c>
      <c r="AO47" s="89"/>
      <c r="AP47" s="94" t="str">
        <f>IFERROR(ROUND(AVERAGE(Raming[[#This Row],[kolom niet invullen]:[243/001]]),2),"")</f>
        <v/>
      </c>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row>
    <row r="48" spans="1:111" ht="33.75">
      <c r="A48" s="156">
        <f>IF(Raming[[#This Row],[Nummering]]=1,SUM($B$9:B48),0)</f>
        <v>25</v>
      </c>
      <c r="B48" s="242">
        <f>IF(Raming[[#This Row],[Hoeveelheid voorzien]]&gt;0,1,0)</f>
        <v>1</v>
      </c>
      <c r="C48" s="116" t="s">
        <v>60</v>
      </c>
      <c r="D48" s="250"/>
      <c r="E48" s="248" t="s">
        <v>61</v>
      </c>
      <c r="F48" s="251"/>
      <c r="G48" s="54" t="s">
        <v>629</v>
      </c>
      <c r="H48" s="236"/>
      <c r="I48" s="192" t="s">
        <v>32</v>
      </c>
      <c r="J48" s="190"/>
      <c r="K48" s="118">
        <v>3578.1</v>
      </c>
      <c r="L48" s="317"/>
      <c r="M48" s="172"/>
      <c r="N48" s="95" t="s">
        <v>713</v>
      </c>
      <c r="O48" s="191">
        <v>1</v>
      </c>
      <c r="P48" s="73">
        <f>Raming[[#This Row],[Hoeveelheid voorzien]]*Raming[[#This Row],[EHP]]</f>
        <v>3578.1</v>
      </c>
      <c r="Q48" s="197" t="s">
        <v>64</v>
      </c>
      <c r="R48" s="74">
        <v>100</v>
      </c>
      <c r="S48" s="329"/>
      <c r="T48" s="330"/>
      <c r="U48" s="331"/>
      <c r="V48" s="332"/>
      <c r="W48" s="333"/>
      <c r="X48" s="334"/>
      <c r="Y48" s="89">
        <f>SUM(Raming[[#This Row],[Aquafin]:[Aandeel 7]])</f>
        <v>100</v>
      </c>
      <c r="Z48" s="318">
        <f>IFERROR(ROUND(Raming[[#This Row],[Hoeveelheid voorzien]]*Raming[[#This Row],[Aquafin]]/100,2),0)</f>
        <v>1</v>
      </c>
      <c r="AA48" s="318">
        <f>IFERROR(ROUND(Raming[[#This Row],[HV1]]*Raming[[#This Row],[EHP]],2),0)</f>
        <v>3578.1</v>
      </c>
      <c r="AB48" s="319">
        <f>IFERROR(ROUND(Raming[[#This Row],[Hoeveelheid voorzien]]*Raming[[#This Row],[Aandeel 2]]/100,2),0)</f>
        <v>0</v>
      </c>
      <c r="AC48" s="319">
        <f>IFERROR(ROUND(Raming[[#This Row],[HV2]]*Raming[[#This Row],[EHP]],2),0)</f>
        <v>0</v>
      </c>
      <c r="AD48" s="320">
        <f>IFERROR(ROUND(Raming[[#This Row],[Hoeveelheid voorzien]]*Raming[[#This Row],[Aandeel 3]]/100,2),0)</f>
        <v>0</v>
      </c>
      <c r="AE48" s="320">
        <f>IFERROR(ROUND(Raming[[#This Row],[HV3]]*Raming[[#This Row],[EHP]],2),0)</f>
        <v>0</v>
      </c>
      <c r="AF48" s="321">
        <f>IFERROR(ROUND(Raming[[#This Row],[Hoeveelheid voorzien]]*Raming[[#This Row],[Aandeel 4]]/100,2),0)</f>
        <v>0</v>
      </c>
      <c r="AG48" s="321">
        <f>IFERROR(ROUND(Raming[[#This Row],[HV4]]*Raming[[#This Row],[EHP]],2),0)</f>
        <v>0</v>
      </c>
      <c r="AH48" s="322">
        <f>IFERROR(ROUND(Raming[[#This Row],[Hoeveelheid voorzien]]*Raming[[#This Row],[Aandeel 5]]/100,2),0)</f>
        <v>0</v>
      </c>
      <c r="AI48" s="322">
        <f>IFERROR(ROUND(Raming[[#This Row],[HV5]]*Raming[[#This Row],[EHP]],2),0)</f>
        <v>0</v>
      </c>
      <c r="AJ48" s="323">
        <f>IFERROR(ROUND(Raming[[#This Row],[Hoeveelheid voorzien]]*Raming[[#This Row],[Aandeel 6]]/100,2),0)</f>
        <v>0</v>
      </c>
      <c r="AK48" s="323">
        <f>IFERROR(ROUND(Raming[[#This Row],[HV6]]*Raming[[#This Row],[EHP]],2),0)</f>
        <v>0</v>
      </c>
      <c r="AL48" s="324">
        <f>IFERROR(ROUND(Raming[[#This Row],[Hoeveelheid voorzien]]*Raming[[#This Row],[Aandeel 7]]/100,2),0)</f>
        <v>0</v>
      </c>
      <c r="AM48" s="324">
        <f>IFERROR(ROUND(Raming[[#This Row],[HV7]]*Raming[[#This Row],[EHP]],2),0)</f>
        <v>0</v>
      </c>
      <c r="AN48" s="89">
        <f>Raming[[#This Row],[HV7]]+Raming[[#This Row],[HV6]]+Raming[[#This Row],[HV5]]+Raming[[#This Row],[HV4]]+Raming[[#This Row],[HV3]]+Raming[[#This Row],[HV2]]+Raming[[#This Row],[HV1]]</f>
        <v>1</v>
      </c>
      <c r="AO48" s="89"/>
      <c r="AP48" s="94" t="str">
        <f>IFERROR(ROUND(AVERAGE(Raming[[#This Row],[kolom niet invullen]:[243/001]]),2),"")</f>
        <v/>
      </c>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row>
    <row r="49" spans="1:111">
      <c r="A49" s="156">
        <f>IF(Raming[[#This Row],[Nummering]]=1,SUM($B$9:B49),0)</f>
        <v>0</v>
      </c>
      <c r="B49" s="242">
        <f>IF(Raming[[#This Row],[Hoeveelheid voorzien]]&gt;0,1,0)</f>
        <v>0</v>
      </c>
      <c r="C49" s="132"/>
      <c r="D49" s="133" t="s">
        <v>124</v>
      </c>
      <c r="E49" s="134"/>
      <c r="F49" s="135" t="s">
        <v>125</v>
      </c>
      <c r="G49" s="136"/>
      <c r="H49" s="236"/>
      <c r="I49" s="133"/>
      <c r="J49" s="133" t="s">
        <v>28</v>
      </c>
      <c r="K49" s="118"/>
      <c r="L49" s="327"/>
      <c r="M49" s="48"/>
      <c r="N49" s="119"/>
      <c r="O49" s="40"/>
      <c r="P49" s="73">
        <f>Raming[[#This Row],[Hoeveelheid voorzien]]*Raming[[#This Row],[EHP]]</f>
        <v>0</v>
      </c>
      <c r="Q49" s="50"/>
      <c r="R49" s="74">
        <v>100</v>
      </c>
      <c r="S49" s="329"/>
      <c r="T49" s="330"/>
      <c r="U49" s="331"/>
      <c r="V49" s="332"/>
      <c r="W49" s="333"/>
      <c r="X49" s="334"/>
      <c r="Y49" s="89">
        <f>SUM(Raming[[#This Row],[Aquafin]:[Aandeel 7]])</f>
        <v>100</v>
      </c>
      <c r="Z49" s="318">
        <f>IFERROR(ROUND(Raming[[#This Row],[Hoeveelheid voorzien]]*Raming[[#This Row],[Aquafin]]/100,2),0)</f>
        <v>0</v>
      </c>
      <c r="AA49" s="318">
        <f>IFERROR(ROUND(Raming[[#This Row],[HV1]]*Raming[[#This Row],[EHP]],2),0)</f>
        <v>0</v>
      </c>
      <c r="AB49" s="319">
        <f>IFERROR(ROUND(Raming[[#This Row],[Hoeveelheid voorzien]]*Raming[[#This Row],[Aandeel 2]]/100,2),0)</f>
        <v>0</v>
      </c>
      <c r="AC49" s="319">
        <f>IFERROR(ROUND(Raming[[#This Row],[HV2]]*Raming[[#This Row],[EHP]],2),0)</f>
        <v>0</v>
      </c>
      <c r="AD49" s="320">
        <f>IFERROR(ROUND(Raming[[#This Row],[Hoeveelheid voorzien]]*Raming[[#This Row],[Aandeel 3]]/100,2),0)</f>
        <v>0</v>
      </c>
      <c r="AE49" s="320">
        <f>IFERROR(ROUND(Raming[[#This Row],[HV3]]*Raming[[#This Row],[EHP]],2),0)</f>
        <v>0</v>
      </c>
      <c r="AF49" s="321">
        <f>IFERROR(ROUND(Raming[[#This Row],[Hoeveelheid voorzien]]*Raming[[#This Row],[Aandeel 4]]/100,2),0)</f>
        <v>0</v>
      </c>
      <c r="AG49" s="321">
        <f>IFERROR(ROUND(Raming[[#This Row],[HV4]]*Raming[[#This Row],[EHP]],2),0)</f>
        <v>0</v>
      </c>
      <c r="AH49" s="322">
        <f>IFERROR(ROUND(Raming[[#This Row],[Hoeveelheid voorzien]]*Raming[[#This Row],[Aandeel 5]]/100,2),0)</f>
        <v>0</v>
      </c>
      <c r="AI49" s="322">
        <f>IFERROR(ROUND(Raming[[#This Row],[HV5]]*Raming[[#This Row],[EHP]],2),0)</f>
        <v>0</v>
      </c>
      <c r="AJ49" s="323">
        <f>IFERROR(ROUND(Raming[[#This Row],[Hoeveelheid voorzien]]*Raming[[#This Row],[Aandeel 6]]/100,2),0)</f>
        <v>0</v>
      </c>
      <c r="AK49" s="323">
        <f>IFERROR(ROUND(Raming[[#This Row],[HV6]]*Raming[[#This Row],[EHP]],2),0)</f>
        <v>0</v>
      </c>
      <c r="AL49" s="324">
        <f>IFERROR(ROUND(Raming[[#This Row],[Hoeveelheid voorzien]]*Raming[[#This Row],[Aandeel 7]]/100,2),0)</f>
        <v>0</v>
      </c>
      <c r="AM49" s="324">
        <f>IFERROR(ROUND(Raming[[#This Row],[HV7]]*Raming[[#This Row],[EHP]],2),0)</f>
        <v>0</v>
      </c>
      <c r="AN49" s="89">
        <f>Raming[[#This Row],[HV7]]+Raming[[#This Row],[HV6]]+Raming[[#This Row],[HV5]]+Raming[[#This Row],[HV4]]+Raming[[#This Row],[HV3]]+Raming[[#This Row],[HV2]]+Raming[[#This Row],[HV1]]</f>
        <v>0</v>
      </c>
      <c r="AO49" s="89"/>
      <c r="AP49" s="94" t="str">
        <f>IFERROR(ROUND(AVERAGE(Raming[[#This Row],[kolom niet invullen]:[243/001]]),2),"")</f>
        <v/>
      </c>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row>
    <row r="50" spans="1:111">
      <c r="A50" s="156">
        <f>IF(Raming[[#This Row],[Nummering]]=1,SUM($B$9:B50),0)</f>
        <v>26</v>
      </c>
      <c r="B50" s="242">
        <f>IF(Raming[[#This Row],[Hoeveelheid voorzien]]&gt;0,1,0)</f>
        <v>1</v>
      </c>
      <c r="C50" s="116" t="s">
        <v>55</v>
      </c>
      <c r="D50" s="117" t="s">
        <v>126</v>
      </c>
      <c r="E50" s="289" t="s">
        <v>59</v>
      </c>
      <c r="F50" s="47" t="s">
        <v>127</v>
      </c>
      <c r="G50" s="22"/>
      <c r="H50" s="236" t="s">
        <v>128</v>
      </c>
      <c r="I50" s="117" t="s">
        <v>58</v>
      </c>
      <c r="J50" s="117" t="s">
        <v>62</v>
      </c>
      <c r="K50" s="118">
        <v>2881.36</v>
      </c>
      <c r="L50" s="327"/>
      <c r="M50" s="48" t="s">
        <v>708</v>
      </c>
      <c r="N50" s="95" t="s">
        <v>713</v>
      </c>
      <c r="O50" s="40">
        <v>5</v>
      </c>
      <c r="P50" s="73">
        <f>Raming[[#This Row],[Hoeveelheid voorzien]]*Raming[[#This Row],[EHP]]</f>
        <v>14406.800000000001</v>
      </c>
      <c r="Q50" s="50" t="s">
        <v>64</v>
      </c>
      <c r="R50" s="74">
        <v>100</v>
      </c>
      <c r="S50" s="329"/>
      <c r="T50" s="330"/>
      <c r="U50" s="331"/>
      <c r="V50" s="332"/>
      <c r="W50" s="333"/>
      <c r="X50" s="334"/>
      <c r="Y50" s="89">
        <f>SUM(Raming[[#This Row],[Aquafin]:[Aandeel 7]])</f>
        <v>100</v>
      </c>
      <c r="Z50" s="318">
        <f>IFERROR(ROUND(Raming[[#This Row],[Hoeveelheid voorzien]]*Raming[[#This Row],[Aquafin]]/100,2),0)</f>
        <v>5</v>
      </c>
      <c r="AA50" s="318">
        <f>IFERROR(ROUND(Raming[[#This Row],[HV1]]*Raming[[#This Row],[EHP]],2),0)</f>
        <v>14406.8</v>
      </c>
      <c r="AB50" s="319">
        <f>IFERROR(ROUND(Raming[[#This Row],[Hoeveelheid voorzien]]*Raming[[#This Row],[Aandeel 2]]/100,2),0)</f>
        <v>0</v>
      </c>
      <c r="AC50" s="319">
        <f>IFERROR(ROUND(Raming[[#This Row],[HV2]]*Raming[[#This Row],[EHP]],2),0)</f>
        <v>0</v>
      </c>
      <c r="AD50" s="320">
        <f>IFERROR(ROUND(Raming[[#This Row],[Hoeveelheid voorzien]]*Raming[[#This Row],[Aandeel 3]]/100,2),0)</f>
        <v>0</v>
      </c>
      <c r="AE50" s="320">
        <f>IFERROR(ROUND(Raming[[#This Row],[HV3]]*Raming[[#This Row],[EHP]],2),0)</f>
        <v>0</v>
      </c>
      <c r="AF50" s="321">
        <f>IFERROR(ROUND(Raming[[#This Row],[Hoeveelheid voorzien]]*Raming[[#This Row],[Aandeel 4]]/100,2),0)</f>
        <v>0</v>
      </c>
      <c r="AG50" s="321">
        <f>IFERROR(ROUND(Raming[[#This Row],[HV4]]*Raming[[#This Row],[EHP]],2),0)</f>
        <v>0</v>
      </c>
      <c r="AH50" s="322">
        <f>IFERROR(ROUND(Raming[[#This Row],[Hoeveelheid voorzien]]*Raming[[#This Row],[Aandeel 5]]/100,2),0)</f>
        <v>0</v>
      </c>
      <c r="AI50" s="322">
        <f>IFERROR(ROUND(Raming[[#This Row],[HV5]]*Raming[[#This Row],[EHP]],2),0)</f>
        <v>0</v>
      </c>
      <c r="AJ50" s="323">
        <f>IFERROR(ROUND(Raming[[#This Row],[Hoeveelheid voorzien]]*Raming[[#This Row],[Aandeel 6]]/100,2),0)</f>
        <v>0</v>
      </c>
      <c r="AK50" s="323">
        <f>IFERROR(ROUND(Raming[[#This Row],[HV6]]*Raming[[#This Row],[EHP]],2),0)</f>
        <v>0</v>
      </c>
      <c r="AL50" s="324">
        <f>IFERROR(ROUND(Raming[[#This Row],[Hoeveelheid voorzien]]*Raming[[#This Row],[Aandeel 7]]/100,2),0)</f>
        <v>0</v>
      </c>
      <c r="AM50" s="324">
        <f>IFERROR(ROUND(Raming[[#This Row],[HV7]]*Raming[[#This Row],[EHP]],2),0)</f>
        <v>0</v>
      </c>
      <c r="AN50" s="89">
        <f>Raming[[#This Row],[HV7]]+Raming[[#This Row],[HV6]]+Raming[[#This Row],[HV5]]+Raming[[#This Row],[HV4]]+Raming[[#This Row],[HV3]]+Raming[[#This Row],[HV2]]+Raming[[#This Row],[HV1]]</f>
        <v>5</v>
      </c>
      <c r="AO50" s="89"/>
      <c r="AP50" s="94" t="str">
        <f>IFERROR(ROUND(AVERAGE(Raming[[#This Row],[kolom niet invullen]:[243/001]]),2),"")</f>
        <v/>
      </c>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row>
    <row r="51" spans="1:111">
      <c r="A51" s="156">
        <f>IF(Raming[[#This Row],[Nummering]]=1,SUM($B$9:B51),0)</f>
        <v>27</v>
      </c>
      <c r="B51" s="242">
        <f>IF(Raming[[#This Row],[Hoeveelheid voorzien]]&gt;0,1,0)</f>
        <v>1</v>
      </c>
      <c r="C51" s="116" t="s">
        <v>55</v>
      </c>
      <c r="D51" s="117" t="s">
        <v>709</v>
      </c>
      <c r="E51" s="289" t="s">
        <v>59</v>
      </c>
      <c r="F51" s="47" t="s">
        <v>710</v>
      </c>
      <c r="G51" s="22"/>
      <c r="H51" s="236" t="s">
        <v>711</v>
      </c>
      <c r="I51" s="117" t="s">
        <v>58</v>
      </c>
      <c r="J51" s="117" t="s">
        <v>68</v>
      </c>
      <c r="K51" s="118">
        <v>50</v>
      </c>
      <c r="L51" s="327"/>
      <c r="M51" s="48" t="s">
        <v>708</v>
      </c>
      <c r="N51" s="95" t="s">
        <v>713</v>
      </c>
      <c r="O51" s="40">
        <v>150</v>
      </c>
      <c r="P51" s="73">
        <f>Raming[[#This Row],[Hoeveelheid voorzien]]*Raming[[#This Row],[EHP]]</f>
        <v>7500</v>
      </c>
      <c r="Q51" s="50" t="s">
        <v>64</v>
      </c>
      <c r="R51" s="74">
        <v>100</v>
      </c>
      <c r="S51" s="329"/>
      <c r="T51" s="330"/>
      <c r="U51" s="331"/>
      <c r="V51" s="332"/>
      <c r="W51" s="333"/>
      <c r="X51" s="334"/>
      <c r="Y51" s="89">
        <f>SUM(Raming[[#This Row],[Aquafin]:[Aandeel 7]])</f>
        <v>100</v>
      </c>
      <c r="Z51" s="318">
        <f>IFERROR(ROUND(Raming[[#This Row],[Hoeveelheid voorzien]]*Raming[[#This Row],[Aquafin]]/100,2),0)</f>
        <v>150</v>
      </c>
      <c r="AA51" s="318">
        <f>IFERROR(ROUND(Raming[[#This Row],[HV1]]*Raming[[#This Row],[EHP]],2),0)</f>
        <v>7500</v>
      </c>
      <c r="AB51" s="319">
        <f>IFERROR(ROUND(Raming[[#This Row],[Hoeveelheid voorzien]]*Raming[[#This Row],[Aandeel 2]]/100,2),0)</f>
        <v>0</v>
      </c>
      <c r="AC51" s="319">
        <f>IFERROR(ROUND(Raming[[#This Row],[HV2]]*Raming[[#This Row],[EHP]],2),0)</f>
        <v>0</v>
      </c>
      <c r="AD51" s="320">
        <f>IFERROR(ROUND(Raming[[#This Row],[Hoeveelheid voorzien]]*Raming[[#This Row],[Aandeel 3]]/100,2),0)</f>
        <v>0</v>
      </c>
      <c r="AE51" s="320">
        <f>IFERROR(ROUND(Raming[[#This Row],[HV3]]*Raming[[#This Row],[EHP]],2),0)</f>
        <v>0</v>
      </c>
      <c r="AF51" s="321">
        <f>IFERROR(ROUND(Raming[[#This Row],[Hoeveelheid voorzien]]*Raming[[#This Row],[Aandeel 4]]/100,2),0)</f>
        <v>0</v>
      </c>
      <c r="AG51" s="321">
        <f>IFERROR(ROUND(Raming[[#This Row],[HV4]]*Raming[[#This Row],[EHP]],2),0)</f>
        <v>0</v>
      </c>
      <c r="AH51" s="322">
        <f>IFERROR(ROUND(Raming[[#This Row],[Hoeveelheid voorzien]]*Raming[[#This Row],[Aandeel 5]]/100,2),0)</f>
        <v>0</v>
      </c>
      <c r="AI51" s="322">
        <f>IFERROR(ROUND(Raming[[#This Row],[HV5]]*Raming[[#This Row],[EHP]],2),0)</f>
        <v>0</v>
      </c>
      <c r="AJ51" s="323">
        <f>IFERROR(ROUND(Raming[[#This Row],[Hoeveelheid voorzien]]*Raming[[#This Row],[Aandeel 6]]/100,2),0)</f>
        <v>0</v>
      </c>
      <c r="AK51" s="323">
        <f>IFERROR(ROUND(Raming[[#This Row],[HV6]]*Raming[[#This Row],[EHP]],2),0)</f>
        <v>0</v>
      </c>
      <c r="AL51" s="324">
        <f>IFERROR(ROUND(Raming[[#This Row],[Hoeveelheid voorzien]]*Raming[[#This Row],[Aandeel 7]]/100,2),0)</f>
        <v>0</v>
      </c>
      <c r="AM51" s="324">
        <f>IFERROR(ROUND(Raming[[#This Row],[HV7]]*Raming[[#This Row],[EHP]],2),0)</f>
        <v>0</v>
      </c>
      <c r="AN51" s="89">
        <f>Raming[[#This Row],[HV7]]+Raming[[#This Row],[HV6]]+Raming[[#This Row],[HV5]]+Raming[[#This Row],[HV4]]+Raming[[#This Row],[HV3]]+Raming[[#This Row],[HV2]]+Raming[[#This Row],[HV1]]</f>
        <v>150</v>
      </c>
      <c r="AO51" s="89"/>
      <c r="AP51" s="94" t="str">
        <f>IFERROR(ROUND(AVERAGE(Raming[[#This Row],[kolom niet invullen]:[243/001]]),2),"")</f>
        <v/>
      </c>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row>
    <row r="52" spans="1:111">
      <c r="A52" s="156">
        <f>IF(Raming[[#This Row],[Nummering]]=1,SUM($B$9:B52),0)</f>
        <v>0</v>
      </c>
      <c r="B52" s="242">
        <f>IF(Raming[[#This Row],[Hoeveelheid voorzien]]&gt;0,1,0)</f>
        <v>0</v>
      </c>
      <c r="C52" s="113"/>
      <c r="D52" s="113" t="s">
        <v>130</v>
      </c>
      <c r="E52" s="113"/>
      <c r="F52" s="113" t="s">
        <v>131</v>
      </c>
      <c r="G52" s="131"/>
      <c r="H52" s="231"/>
      <c r="I52" s="113"/>
      <c r="J52" s="113" t="s">
        <v>28</v>
      </c>
      <c r="K52" s="118"/>
      <c r="L52" s="327"/>
      <c r="M52" s="45"/>
      <c r="N52" s="46"/>
      <c r="O52" s="40"/>
      <c r="P52" s="73">
        <f>Raming[[#This Row],[Hoeveelheid voorzien]]*Raming[[#This Row],[EHP]]</f>
        <v>0</v>
      </c>
      <c r="Q52" s="50"/>
      <c r="R52" s="74">
        <v>100</v>
      </c>
      <c r="S52" s="329"/>
      <c r="T52" s="330"/>
      <c r="U52" s="331"/>
      <c r="V52" s="332"/>
      <c r="W52" s="333"/>
      <c r="X52" s="334"/>
      <c r="Y52" s="89">
        <f>SUM(Raming[[#This Row],[Aquafin]:[Aandeel 7]])</f>
        <v>100</v>
      </c>
      <c r="Z52" s="318">
        <f>IFERROR(ROUND(Raming[[#This Row],[Hoeveelheid voorzien]]*Raming[[#This Row],[Aquafin]]/100,2),0)</f>
        <v>0</v>
      </c>
      <c r="AA52" s="318">
        <f>IFERROR(ROUND(Raming[[#This Row],[HV1]]*Raming[[#This Row],[EHP]],2),0)</f>
        <v>0</v>
      </c>
      <c r="AB52" s="319">
        <f>IFERROR(ROUND(Raming[[#This Row],[Hoeveelheid voorzien]]*Raming[[#This Row],[Aandeel 2]]/100,2),0)</f>
        <v>0</v>
      </c>
      <c r="AC52" s="319">
        <f>IFERROR(ROUND(Raming[[#This Row],[HV2]]*Raming[[#This Row],[EHP]],2),0)</f>
        <v>0</v>
      </c>
      <c r="AD52" s="320">
        <f>IFERROR(ROUND(Raming[[#This Row],[Hoeveelheid voorzien]]*Raming[[#This Row],[Aandeel 3]]/100,2),0)</f>
        <v>0</v>
      </c>
      <c r="AE52" s="320">
        <f>IFERROR(ROUND(Raming[[#This Row],[HV3]]*Raming[[#This Row],[EHP]],2),0)</f>
        <v>0</v>
      </c>
      <c r="AF52" s="321">
        <f>IFERROR(ROUND(Raming[[#This Row],[Hoeveelheid voorzien]]*Raming[[#This Row],[Aandeel 4]]/100,2),0)</f>
        <v>0</v>
      </c>
      <c r="AG52" s="321">
        <f>IFERROR(ROUND(Raming[[#This Row],[HV4]]*Raming[[#This Row],[EHP]],2),0)</f>
        <v>0</v>
      </c>
      <c r="AH52" s="322">
        <f>IFERROR(ROUND(Raming[[#This Row],[Hoeveelheid voorzien]]*Raming[[#This Row],[Aandeel 5]]/100,2),0)</f>
        <v>0</v>
      </c>
      <c r="AI52" s="322">
        <f>IFERROR(ROUND(Raming[[#This Row],[HV5]]*Raming[[#This Row],[EHP]],2),0)</f>
        <v>0</v>
      </c>
      <c r="AJ52" s="323">
        <f>IFERROR(ROUND(Raming[[#This Row],[Hoeveelheid voorzien]]*Raming[[#This Row],[Aandeel 6]]/100,2),0)</f>
        <v>0</v>
      </c>
      <c r="AK52" s="323">
        <f>IFERROR(ROUND(Raming[[#This Row],[HV6]]*Raming[[#This Row],[EHP]],2),0)</f>
        <v>0</v>
      </c>
      <c r="AL52" s="324">
        <f>IFERROR(ROUND(Raming[[#This Row],[Hoeveelheid voorzien]]*Raming[[#This Row],[Aandeel 7]]/100,2),0)</f>
        <v>0</v>
      </c>
      <c r="AM52" s="324">
        <f>IFERROR(ROUND(Raming[[#This Row],[HV7]]*Raming[[#This Row],[EHP]],2),0)</f>
        <v>0</v>
      </c>
      <c r="AN52" s="89">
        <f>Raming[[#This Row],[HV7]]+Raming[[#This Row],[HV6]]+Raming[[#This Row],[HV5]]+Raming[[#This Row],[HV4]]+Raming[[#This Row],[HV3]]+Raming[[#This Row],[HV2]]+Raming[[#This Row],[HV1]]</f>
        <v>0</v>
      </c>
      <c r="AO52" s="89"/>
      <c r="AP52" s="94" t="str">
        <f>IFERROR(ROUND(AVERAGE(Raming[[#This Row],[kolom niet invullen]:[243/001]]),2),"")</f>
        <v/>
      </c>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row>
    <row r="53" spans="1:111">
      <c r="A53" s="156">
        <f>IF(Raming[[#This Row],[Nummering]]=1,SUM($B$9:B53),0)</f>
        <v>0</v>
      </c>
      <c r="B53" s="242">
        <f>IF(Raming[[#This Row],[Hoeveelheid voorzien]]&gt;0,1,0)</f>
        <v>0</v>
      </c>
      <c r="C53" s="132"/>
      <c r="D53" s="133" t="s">
        <v>132</v>
      </c>
      <c r="E53" s="134"/>
      <c r="F53" s="135" t="s">
        <v>133</v>
      </c>
      <c r="G53" s="136"/>
      <c r="H53" s="236" t="s">
        <v>134</v>
      </c>
      <c r="I53" s="133"/>
      <c r="J53" s="133" t="s">
        <v>28</v>
      </c>
      <c r="K53" s="118" t="s">
        <v>28</v>
      </c>
      <c r="L53" s="327"/>
      <c r="M53" s="48"/>
      <c r="N53" s="119"/>
      <c r="O53" s="40"/>
      <c r="P53" s="73"/>
      <c r="Q53" s="50"/>
      <c r="R53" s="74">
        <v>100</v>
      </c>
      <c r="S53" s="329"/>
      <c r="T53" s="330"/>
      <c r="U53" s="331"/>
      <c r="V53" s="332"/>
      <c r="W53" s="333"/>
      <c r="X53" s="334"/>
      <c r="Y53" s="89">
        <f>SUM(Raming[[#This Row],[Aquafin]:[Aandeel 7]])</f>
        <v>100</v>
      </c>
      <c r="Z53" s="318">
        <f>IFERROR(ROUND(Raming[[#This Row],[Hoeveelheid voorzien]]*Raming[[#This Row],[Aquafin]]/100,2),0)</f>
        <v>0</v>
      </c>
      <c r="AA53" s="318">
        <f>IFERROR(ROUND(Raming[[#This Row],[HV1]]*Raming[[#This Row],[EHP]],2),0)</f>
        <v>0</v>
      </c>
      <c r="AB53" s="319">
        <f>IFERROR(ROUND(Raming[[#This Row],[Hoeveelheid voorzien]]*Raming[[#This Row],[Aandeel 2]]/100,2),0)</f>
        <v>0</v>
      </c>
      <c r="AC53" s="319">
        <f>IFERROR(ROUND(Raming[[#This Row],[HV2]]*Raming[[#This Row],[EHP]],2),0)</f>
        <v>0</v>
      </c>
      <c r="AD53" s="320">
        <f>IFERROR(ROUND(Raming[[#This Row],[Hoeveelheid voorzien]]*Raming[[#This Row],[Aandeel 3]]/100,2),0)</f>
        <v>0</v>
      </c>
      <c r="AE53" s="320">
        <f>IFERROR(ROUND(Raming[[#This Row],[HV3]]*Raming[[#This Row],[EHP]],2),0)</f>
        <v>0</v>
      </c>
      <c r="AF53" s="321">
        <f>IFERROR(ROUND(Raming[[#This Row],[Hoeveelheid voorzien]]*Raming[[#This Row],[Aandeel 4]]/100,2),0)</f>
        <v>0</v>
      </c>
      <c r="AG53" s="321">
        <f>IFERROR(ROUND(Raming[[#This Row],[HV4]]*Raming[[#This Row],[EHP]],2),0)</f>
        <v>0</v>
      </c>
      <c r="AH53" s="322">
        <f>IFERROR(ROUND(Raming[[#This Row],[Hoeveelheid voorzien]]*Raming[[#This Row],[Aandeel 5]]/100,2),0)</f>
        <v>0</v>
      </c>
      <c r="AI53" s="322">
        <f>IFERROR(ROUND(Raming[[#This Row],[HV5]]*Raming[[#This Row],[EHP]],2),0)</f>
        <v>0</v>
      </c>
      <c r="AJ53" s="323">
        <f>IFERROR(ROUND(Raming[[#This Row],[Hoeveelheid voorzien]]*Raming[[#This Row],[Aandeel 6]]/100,2),0)</f>
        <v>0</v>
      </c>
      <c r="AK53" s="323">
        <f>IFERROR(ROUND(Raming[[#This Row],[HV6]]*Raming[[#This Row],[EHP]],2),0)</f>
        <v>0</v>
      </c>
      <c r="AL53" s="324">
        <f>IFERROR(ROUND(Raming[[#This Row],[Hoeveelheid voorzien]]*Raming[[#This Row],[Aandeel 7]]/100,2),0)</f>
        <v>0</v>
      </c>
      <c r="AM53" s="324">
        <f>IFERROR(ROUND(Raming[[#This Row],[HV7]]*Raming[[#This Row],[EHP]],2),0)</f>
        <v>0</v>
      </c>
      <c r="AN53" s="89">
        <f>Raming[[#This Row],[HV7]]+Raming[[#This Row],[HV6]]+Raming[[#This Row],[HV5]]+Raming[[#This Row],[HV4]]+Raming[[#This Row],[HV3]]+Raming[[#This Row],[HV2]]+Raming[[#This Row],[HV1]]</f>
        <v>0</v>
      </c>
      <c r="AO53" s="89"/>
      <c r="AP53" s="94" t="str">
        <f>IFERROR(ROUND(AVERAGE(Raming[[#This Row],[kolom niet invullen]:[243/001]]),2),"")</f>
        <v/>
      </c>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row>
    <row r="54" spans="1:111">
      <c r="A54" s="156">
        <f>IF(Raming[[#This Row],[Nummering]]=1,SUM($B$9:B54),0)</f>
        <v>28</v>
      </c>
      <c r="B54" s="242">
        <f>IF(Raming[[#This Row],[Hoeveelheid voorzien]]&gt;0,1,0)</f>
        <v>1</v>
      </c>
      <c r="C54" s="116" t="s">
        <v>55</v>
      </c>
      <c r="D54" s="316" t="s">
        <v>780</v>
      </c>
      <c r="E54" s="289" t="s">
        <v>59</v>
      </c>
      <c r="F54" s="314" t="s">
        <v>779</v>
      </c>
      <c r="G54" s="296"/>
      <c r="H54" s="311"/>
      <c r="I54" s="306" t="s">
        <v>58</v>
      </c>
      <c r="J54" s="306" t="s">
        <v>80</v>
      </c>
      <c r="K54" s="118">
        <v>10</v>
      </c>
      <c r="L54" s="327"/>
      <c r="M54" s="172"/>
      <c r="N54" s="312"/>
      <c r="O54" s="40">
        <v>494.4</v>
      </c>
      <c r="P54" s="73">
        <f>Raming[[#This Row],[Hoeveelheid voorzien]]*Raming[[#This Row],[EHP]]</f>
        <v>4944</v>
      </c>
      <c r="Q54" s="52"/>
      <c r="R54" s="74">
        <v>100</v>
      </c>
      <c r="S54" s="329"/>
      <c r="T54" s="330"/>
      <c r="U54" s="331"/>
      <c r="V54" s="332"/>
      <c r="W54" s="333"/>
      <c r="X54" s="334"/>
      <c r="Y54" s="89">
        <f>SUM(Raming[[#This Row],[Aquafin]:[Aandeel 7]])</f>
        <v>100</v>
      </c>
      <c r="Z54" s="318">
        <f>IFERROR(ROUND(Raming[[#This Row],[Hoeveelheid voorzien]]*Raming[[#This Row],[Aquafin]]/100,2),0)</f>
        <v>494.4</v>
      </c>
      <c r="AA54" s="318">
        <f>IFERROR(ROUND(Raming[[#This Row],[HV1]]*Raming[[#This Row],[EHP]],2),0)</f>
        <v>4944</v>
      </c>
      <c r="AB54" s="319">
        <f>IFERROR(ROUND(Raming[[#This Row],[Hoeveelheid voorzien]]*Raming[[#This Row],[Aandeel 2]]/100,2),0)</f>
        <v>0</v>
      </c>
      <c r="AC54" s="319">
        <f>IFERROR(ROUND(Raming[[#This Row],[HV2]]*Raming[[#This Row],[EHP]],2),0)</f>
        <v>0</v>
      </c>
      <c r="AD54" s="320">
        <f>IFERROR(ROUND(Raming[[#This Row],[Hoeveelheid voorzien]]*Raming[[#This Row],[Aandeel 3]]/100,2),0)</f>
        <v>0</v>
      </c>
      <c r="AE54" s="320">
        <f>IFERROR(ROUND(Raming[[#This Row],[HV3]]*Raming[[#This Row],[EHP]],2),0)</f>
        <v>0</v>
      </c>
      <c r="AF54" s="321">
        <f>IFERROR(ROUND(Raming[[#This Row],[Hoeveelheid voorzien]]*Raming[[#This Row],[Aandeel 4]]/100,2),0)</f>
        <v>0</v>
      </c>
      <c r="AG54" s="321">
        <f>IFERROR(ROUND(Raming[[#This Row],[HV4]]*Raming[[#This Row],[EHP]],2),0)</f>
        <v>0</v>
      </c>
      <c r="AH54" s="322">
        <f>IFERROR(ROUND(Raming[[#This Row],[Hoeveelheid voorzien]]*Raming[[#This Row],[Aandeel 5]]/100,2),0)</f>
        <v>0</v>
      </c>
      <c r="AI54" s="322">
        <f>IFERROR(ROUND(Raming[[#This Row],[HV5]]*Raming[[#This Row],[EHP]],2),0)</f>
        <v>0</v>
      </c>
      <c r="AJ54" s="323">
        <f>IFERROR(ROUND(Raming[[#This Row],[Hoeveelheid voorzien]]*Raming[[#This Row],[Aandeel 6]]/100,2),0)</f>
        <v>0</v>
      </c>
      <c r="AK54" s="323">
        <f>IFERROR(ROUND(Raming[[#This Row],[HV6]]*Raming[[#This Row],[EHP]],2),0)</f>
        <v>0</v>
      </c>
      <c r="AL54" s="324">
        <f>IFERROR(ROUND(Raming[[#This Row],[Hoeveelheid voorzien]]*Raming[[#This Row],[Aandeel 7]]/100,2),0)</f>
        <v>0</v>
      </c>
      <c r="AM54" s="324">
        <f>IFERROR(ROUND(Raming[[#This Row],[HV7]]*Raming[[#This Row],[EHP]],2),0)</f>
        <v>0</v>
      </c>
      <c r="AN54" s="89">
        <f>Raming[[#This Row],[HV7]]+Raming[[#This Row],[HV6]]+Raming[[#This Row],[HV5]]+Raming[[#This Row],[HV4]]+Raming[[#This Row],[HV3]]+Raming[[#This Row],[HV2]]+Raming[[#This Row],[HV1]]</f>
        <v>494.4</v>
      </c>
      <c r="AO54" s="89"/>
      <c r="AP54" s="94" t="str">
        <f>IFERROR(ROUND(AVERAGE(Raming[[#This Row],[kolom niet invullen]:[243/001]]),2),"")</f>
        <v/>
      </c>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row>
    <row r="55" spans="1:111">
      <c r="A55" s="156">
        <f>IF(Raming[[#This Row],[Nummering]]=1,SUM($B$9:B55),0)</f>
        <v>29</v>
      </c>
      <c r="B55" s="242">
        <f>IF(Raming[[#This Row],[Hoeveelheid voorzien]]&gt;0,1,0)</f>
        <v>1</v>
      </c>
      <c r="C55" s="116" t="s">
        <v>55</v>
      </c>
      <c r="D55" s="117" t="s">
        <v>135</v>
      </c>
      <c r="E55" s="289" t="s">
        <v>59</v>
      </c>
      <c r="F55" s="47" t="s">
        <v>136</v>
      </c>
      <c r="G55" s="22"/>
      <c r="H55" s="236"/>
      <c r="I55" s="117" t="s">
        <v>58</v>
      </c>
      <c r="J55" s="253" t="s">
        <v>80</v>
      </c>
      <c r="K55" s="118">
        <v>14.69</v>
      </c>
      <c r="L55" s="327"/>
      <c r="M55" s="48"/>
      <c r="N55" s="95" t="s">
        <v>713</v>
      </c>
      <c r="O55" s="40">
        <v>1155.5999999999999</v>
      </c>
      <c r="P55" s="73">
        <f>Raming[[#This Row],[Hoeveelheid voorzien]]*Raming[[#This Row],[EHP]]</f>
        <v>16975.763999999999</v>
      </c>
      <c r="Q55" s="50" t="s">
        <v>91</v>
      </c>
      <c r="R55" s="74">
        <v>100</v>
      </c>
      <c r="S55" s="329"/>
      <c r="T55" s="330"/>
      <c r="U55" s="331"/>
      <c r="V55" s="332"/>
      <c r="W55" s="333"/>
      <c r="X55" s="334"/>
      <c r="Y55" s="89">
        <f>SUM(Raming[[#This Row],[Aquafin]:[Aandeel 7]])</f>
        <v>100</v>
      </c>
      <c r="Z55" s="318">
        <f>IFERROR(ROUND(Raming[[#This Row],[Hoeveelheid voorzien]]*Raming[[#This Row],[Aquafin]]/100,2),0)</f>
        <v>1155.5999999999999</v>
      </c>
      <c r="AA55" s="318">
        <f>IFERROR(ROUND(Raming[[#This Row],[HV1]]*Raming[[#This Row],[EHP]],2),0)</f>
        <v>16975.759999999998</v>
      </c>
      <c r="AB55" s="319">
        <f>IFERROR(ROUND(Raming[[#This Row],[Hoeveelheid voorzien]]*Raming[[#This Row],[Aandeel 2]]/100,2),0)</f>
        <v>0</v>
      </c>
      <c r="AC55" s="319">
        <f>IFERROR(ROUND(Raming[[#This Row],[HV2]]*Raming[[#This Row],[EHP]],2),0)</f>
        <v>0</v>
      </c>
      <c r="AD55" s="320">
        <f>IFERROR(ROUND(Raming[[#This Row],[Hoeveelheid voorzien]]*Raming[[#This Row],[Aandeel 3]]/100,2),0)</f>
        <v>0</v>
      </c>
      <c r="AE55" s="320">
        <f>IFERROR(ROUND(Raming[[#This Row],[HV3]]*Raming[[#This Row],[EHP]],2),0)</f>
        <v>0</v>
      </c>
      <c r="AF55" s="321">
        <f>IFERROR(ROUND(Raming[[#This Row],[Hoeveelheid voorzien]]*Raming[[#This Row],[Aandeel 4]]/100,2),0)</f>
        <v>0</v>
      </c>
      <c r="AG55" s="321">
        <f>IFERROR(ROUND(Raming[[#This Row],[HV4]]*Raming[[#This Row],[EHP]],2),0)</f>
        <v>0</v>
      </c>
      <c r="AH55" s="322">
        <f>IFERROR(ROUND(Raming[[#This Row],[Hoeveelheid voorzien]]*Raming[[#This Row],[Aandeel 5]]/100,2),0)</f>
        <v>0</v>
      </c>
      <c r="AI55" s="322">
        <f>IFERROR(ROUND(Raming[[#This Row],[HV5]]*Raming[[#This Row],[EHP]],2),0)</f>
        <v>0</v>
      </c>
      <c r="AJ55" s="323">
        <f>IFERROR(ROUND(Raming[[#This Row],[Hoeveelheid voorzien]]*Raming[[#This Row],[Aandeel 6]]/100,2),0)</f>
        <v>0</v>
      </c>
      <c r="AK55" s="323">
        <f>IFERROR(ROUND(Raming[[#This Row],[HV6]]*Raming[[#This Row],[EHP]],2),0)</f>
        <v>0</v>
      </c>
      <c r="AL55" s="324">
        <f>IFERROR(ROUND(Raming[[#This Row],[Hoeveelheid voorzien]]*Raming[[#This Row],[Aandeel 7]]/100,2),0)</f>
        <v>0</v>
      </c>
      <c r="AM55" s="324">
        <f>IFERROR(ROUND(Raming[[#This Row],[HV7]]*Raming[[#This Row],[EHP]],2),0)</f>
        <v>0</v>
      </c>
      <c r="AN55" s="89">
        <f>Raming[[#This Row],[HV7]]+Raming[[#This Row],[HV6]]+Raming[[#This Row],[HV5]]+Raming[[#This Row],[HV4]]+Raming[[#This Row],[HV3]]+Raming[[#This Row],[HV2]]+Raming[[#This Row],[HV1]]</f>
        <v>1155.5999999999999</v>
      </c>
      <c r="AO55" s="89"/>
      <c r="AP55" s="94" t="str">
        <f>IFERROR(ROUND(AVERAGE(Raming[[#This Row],[kolom niet invullen]:[243/001]]),2),"")</f>
        <v/>
      </c>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row>
    <row r="56" spans="1:111" ht="22.5">
      <c r="A56" s="156">
        <f>IF(Raming[[#This Row],[Nummering]]=1,SUM($B$9:B56),0)</f>
        <v>0</v>
      </c>
      <c r="B56" s="242">
        <f>IF(Raming[[#This Row],[Hoeveelheid voorzien]]&gt;0,1,0)</f>
        <v>0</v>
      </c>
      <c r="C56" s="132"/>
      <c r="D56" s="133" t="s">
        <v>139</v>
      </c>
      <c r="E56" s="134"/>
      <c r="F56" s="135" t="s">
        <v>140</v>
      </c>
      <c r="G56" s="136"/>
      <c r="H56" s="236" t="s">
        <v>137</v>
      </c>
      <c r="I56" s="133"/>
      <c r="J56" s="133" t="s">
        <v>28</v>
      </c>
      <c r="K56" s="118" t="s">
        <v>28</v>
      </c>
      <c r="L56" s="327"/>
      <c r="M56" s="48"/>
      <c r="N56" s="119"/>
      <c r="O56" s="40"/>
      <c r="P56" s="73"/>
      <c r="Q56" s="50"/>
      <c r="R56" s="74">
        <v>100</v>
      </c>
      <c r="S56" s="329"/>
      <c r="T56" s="330"/>
      <c r="U56" s="331"/>
      <c r="V56" s="332"/>
      <c r="W56" s="333"/>
      <c r="X56" s="334"/>
      <c r="Y56" s="89">
        <f>SUM(Raming[[#This Row],[Aquafin]:[Aandeel 7]])</f>
        <v>100</v>
      </c>
      <c r="Z56" s="318">
        <f>IFERROR(ROUND(Raming[[#This Row],[Hoeveelheid voorzien]]*Raming[[#This Row],[Aquafin]]/100,2),0)</f>
        <v>0</v>
      </c>
      <c r="AA56" s="318">
        <f>IFERROR(ROUND(Raming[[#This Row],[HV1]]*Raming[[#This Row],[EHP]],2),0)</f>
        <v>0</v>
      </c>
      <c r="AB56" s="319">
        <f>IFERROR(ROUND(Raming[[#This Row],[Hoeveelheid voorzien]]*Raming[[#This Row],[Aandeel 2]]/100,2),0)</f>
        <v>0</v>
      </c>
      <c r="AC56" s="319">
        <f>IFERROR(ROUND(Raming[[#This Row],[HV2]]*Raming[[#This Row],[EHP]],2),0)</f>
        <v>0</v>
      </c>
      <c r="AD56" s="320">
        <f>IFERROR(ROUND(Raming[[#This Row],[Hoeveelheid voorzien]]*Raming[[#This Row],[Aandeel 3]]/100,2),0)</f>
        <v>0</v>
      </c>
      <c r="AE56" s="320">
        <f>IFERROR(ROUND(Raming[[#This Row],[HV3]]*Raming[[#This Row],[EHP]],2),0)</f>
        <v>0</v>
      </c>
      <c r="AF56" s="321">
        <f>IFERROR(ROUND(Raming[[#This Row],[Hoeveelheid voorzien]]*Raming[[#This Row],[Aandeel 4]]/100,2),0)</f>
        <v>0</v>
      </c>
      <c r="AG56" s="321">
        <f>IFERROR(ROUND(Raming[[#This Row],[HV4]]*Raming[[#This Row],[EHP]],2),0)</f>
        <v>0</v>
      </c>
      <c r="AH56" s="322">
        <f>IFERROR(ROUND(Raming[[#This Row],[Hoeveelheid voorzien]]*Raming[[#This Row],[Aandeel 5]]/100,2),0)</f>
        <v>0</v>
      </c>
      <c r="AI56" s="322">
        <f>IFERROR(ROUND(Raming[[#This Row],[HV5]]*Raming[[#This Row],[EHP]],2),0)</f>
        <v>0</v>
      </c>
      <c r="AJ56" s="323">
        <f>IFERROR(ROUND(Raming[[#This Row],[Hoeveelheid voorzien]]*Raming[[#This Row],[Aandeel 6]]/100,2),0)</f>
        <v>0</v>
      </c>
      <c r="AK56" s="323">
        <f>IFERROR(ROUND(Raming[[#This Row],[HV6]]*Raming[[#This Row],[EHP]],2),0)</f>
        <v>0</v>
      </c>
      <c r="AL56" s="324">
        <f>IFERROR(ROUND(Raming[[#This Row],[Hoeveelheid voorzien]]*Raming[[#This Row],[Aandeel 7]]/100,2),0)</f>
        <v>0</v>
      </c>
      <c r="AM56" s="324">
        <f>IFERROR(ROUND(Raming[[#This Row],[HV7]]*Raming[[#This Row],[EHP]],2),0)</f>
        <v>0</v>
      </c>
      <c r="AN56" s="89">
        <f>Raming[[#This Row],[HV7]]+Raming[[#This Row],[HV6]]+Raming[[#This Row],[HV5]]+Raming[[#This Row],[HV4]]+Raming[[#This Row],[HV3]]+Raming[[#This Row],[HV2]]+Raming[[#This Row],[HV1]]</f>
        <v>0</v>
      </c>
      <c r="AO56" s="89"/>
      <c r="AP56" s="94" t="str">
        <f>IFERROR(ROUND(AVERAGE(Raming[[#This Row],[kolom niet invullen]:[243/001]]),2),"")</f>
        <v/>
      </c>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row>
    <row r="57" spans="1:111">
      <c r="A57" s="156">
        <f>IF(Raming[[#This Row],[Nummering]]=1,SUM($B$9:B57),0)</f>
        <v>30</v>
      </c>
      <c r="B57" s="242">
        <f>IF(Raming[[#This Row],[Hoeveelheid voorzien]]&gt;0,1,0)</f>
        <v>1</v>
      </c>
      <c r="C57" s="116" t="s">
        <v>55</v>
      </c>
      <c r="D57" s="117" t="s">
        <v>141</v>
      </c>
      <c r="E57" s="289" t="s">
        <v>59</v>
      </c>
      <c r="F57" s="47" t="s">
        <v>138</v>
      </c>
      <c r="G57" s="22"/>
      <c r="H57" s="236"/>
      <c r="I57" s="117" t="s">
        <v>58</v>
      </c>
      <c r="J57" s="253" t="s">
        <v>80</v>
      </c>
      <c r="K57" s="118">
        <v>9.43</v>
      </c>
      <c r="L57" s="327"/>
      <c r="M57" s="48"/>
      <c r="N57" s="95" t="s">
        <v>713</v>
      </c>
      <c r="O57" s="40">
        <v>925</v>
      </c>
      <c r="P57" s="73">
        <f>Raming[[#This Row],[Hoeveelheid voorzien]]*Raming[[#This Row],[EHP]]</f>
        <v>8722.75</v>
      </c>
      <c r="Q57" s="50" t="s">
        <v>91</v>
      </c>
      <c r="R57" s="74">
        <v>100</v>
      </c>
      <c r="S57" s="329"/>
      <c r="T57" s="330"/>
      <c r="U57" s="331"/>
      <c r="V57" s="332"/>
      <c r="W57" s="333"/>
      <c r="X57" s="334"/>
      <c r="Y57" s="89">
        <f>SUM(Raming[[#This Row],[Aquafin]:[Aandeel 7]])</f>
        <v>100</v>
      </c>
      <c r="Z57" s="318">
        <f>IFERROR(ROUND(Raming[[#This Row],[Hoeveelheid voorzien]]*Raming[[#This Row],[Aquafin]]/100,2),0)</f>
        <v>925</v>
      </c>
      <c r="AA57" s="318">
        <f>IFERROR(ROUND(Raming[[#This Row],[HV1]]*Raming[[#This Row],[EHP]],2),0)</f>
        <v>8722.75</v>
      </c>
      <c r="AB57" s="319">
        <f>IFERROR(ROUND(Raming[[#This Row],[Hoeveelheid voorzien]]*Raming[[#This Row],[Aandeel 2]]/100,2),0)</f>
        <v>0</v>
      </c>
      <c r="AC57" s="319">
        <f>IFERROR(ROUND(Raming[[#This Row],[HV2]]*Raming[[#This Row],[EHP]],2),0)</f>
        <v>0</v>
      </c>
      <c r="AD57" s="320">
        <f>IFERROR(ROUND(Raming[[#This Row],[Hoeveelheid voorzien]]*Raming[[#This Row],[Aandeel 3]]/100,2),0)</f>
        <v>0</v>
      </c>
      <c r="AE57" s="320">
        <f>IFERROR(ROUND(Raming[[#This Row],[HV3]]*Raming[[#This Row],[EHP]],2),0)</f>
        <v>0</v>
      </c>
      <c r="AF57" s="321">
        <f>IFERROR(ROUND(Raming[[#This Row],[Hoeveelheid voorzien]]*Raming[[#This Row],[Aandeel 4]]/100,2),0)</f>
        <v>0</v>
      </c>
      <c r="AG57" s="321">
        <f>IFERROR(ROUND(Raming[[#This Row],[HV4]]*Raming[[#This Row],[EHP]],2),0)</f>
        <v>0</v>
      </c>
      <c r="AH57" s="322">
        <f>IFERROR(ROUND(Raming[[#This Row],[Hoeveelheid voorzien]]*Raming[[#This Row],[Aandeel 5]]/100,2),0)</f>
        <v>0</v>
      </c>
      <c r="AI57" s="322">
        <f>IFERROR(ROUND(Raming[[#This Row],[HV5]]*Raming[[#This Row],[EHP]],2),0)</f>
        <v>0</v>
      </c>
      <c r="AJ57" s="323">
        <f>IFERROR(ROUND(Raming[[#This Row],[Hoeveelheid voorzien]]*Raming[[#This Row],[Aandeel 6]]/100,2),0)</f>
        <v>0</v>
      </c>
      <c r="AK57" s="323">
        <f>IFERROR(ROUND(Raming[[#This Row],[HV6]]*Raming[[#This Row],[EHP]],2),0)</f>
        <v>0</v>
      </c>
      <c r="AL57" s="324">
        <f>IFERROR(ROUND(Raming[[#This Row],[Hoeveelheid voorzien]]*Raming[[#This Row],[Aandeel 7]]/100,2),0)</f>
        <v>0</v>
      </c>
      <c r="AM57" s="324">
        <f>IFERROR(ROUND(Raming[[#This Row],[HV7]]*Raming[[#This Row],[EHP]],2),0)</f>
        <v>0</v>
      </c>
      <c r="AN57" s="89">
        <f>Raming[[#This Row],[HV7]]+Raming[[#This Row],[HV6]]+Raming[[#This Row],[HV5]]+Raming[[#This Row],[HV4]]+Raming[[#This Row],[HV3]]+Raming[[#This Row],[HV2]]+Raming[[#This Row],[HV1]]</f>
        <v>925</v>
      </c>
      <c r="AO57" s="89"/>
      <c r="AP57" s="94" t="str">
        <f>IFERROR(ROUND(AVERAGE(Raming[[#This Row],[kolom niet invullen]:[243/001]]),2),"")</f>
        <v/>
      </c>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row>
    <row r="58" spans="1:111">
      <c r="A58" s="156">
        <f>IF(Raming[[#This Row],[Nummering]]=1,SUM($B$9:B58),0)</f>
        <v>0</v>
      </c>
      <c r="B58" s="242">
        <f>IF(Raming[[#This Row],[Hoeveelheid voorzien]]&gt;0,1,0)</f>
        <v>0</v>
      </c>
      <c r="C58" s="132"/>
      <c r="D58" s="133" t="s">
        <v>143</v>
      </c>
      <c r="E58" s="134"/>
      <c r="F58" s="135" t="s">
        <v>770</v>
      </c>
      <c r="G58" s="136"/>
      <c r="H58" s="236" t="s">
        <v>142</v>
      </c>
      <c r="I58" s="133"/>
      <c r="J58" s="133" t="s">
        <v>28</v>
      </c>
      <c r="K58" s="118" t="s">
        <v>28</v>
      </c>
      <c r="L58" s="327"/>
      <c r="M58" s="48"/>
      <c r="N58" s="119"/>
      <c r="O58" s="40"/>
      <c r="P58" s="73"/>
      <c r="Q58" s="50"/>
      <c r="R58" s="74">
        <v>100</v>
      </c>
      <c r="S58" s="329"/>
      <c r="T58" s="330"/>
      <c r="U58" s="331"/>
      <c r="V58" s="332"/>
      <c r="W58" s="333"/>
      <c r="X58" s="334"/>
      <c r="Y58" s="89">
        <f>SUM(Raming[[#This Row],[Aquafin]:[Aandeel 7]])</f>
        <v>100</v>
      </c>
      <c r="Z58" s="318">
        <f>IFERROR(ROUND(Raming[[#This Row],[Hoeveelheid voorzien]]*Raming[[#This Row],[Aquafin]]/100,2),0)</f>
        <v>0</v>
      </c>
      <c r="AA58" s="318">
        <f>IFERROR(ROUND(Raming[[#This Row],[HV1]]*Raming[[#This Row],[EHP]],2),0)</f>
        <v>0</v>
      </c>
      <c r="AB58" s="319">
        <f>IFERROR(ROUND(Raming[[#This Row],[Hoeveelheid voorzien]]*Raming[[#This Row],[Aandeel 2]]/100,2),0)</f>
        <v>0</v>
      </c>
      <c r="AC58" s="319">
        <f>IFERROR(ROUND(Raming[[#This Row],[HV2]]*Raming[[#This Row],[EHP]],2),0)</f>
        <v>0</v>
      </c>
      <c r="AD58" s="320">
        <f>IFERROR(ROUND(Raming[[#This Row],[Hoeveelheid voorzien]]*Raming[[#This Row],[Aandeel 3]]/100,2),0)</f>
        <v>0</v>
      </c>
      <c r="AE58" s="320">
        <f>IFERROR(ROUND(Raming[[#This Row],[HV3]]*Raming[[#This Row],[EHP]],2),0)</f>
        <v>0</v>
      </c>
      <c r="AF58" s="321">
        <f>IFERROR(ROUND(Raming[[#This Row],[Hoeveelheid voorzien]]*Raming[[#This Row],[Aandeel 4]]/100,2),0)</f>
        <v>0</v>
      </c>
      <c r="AG58" s="321">
        <f>IFERROR(ROUND(Raming[[#This Row],[HV4]]*Raming[[#This Row],[EHP]],2),0)</f>
        <v>0</v>
      </c>
      <c r="AH58" s="322">
        <f>IFERROR(ROUND(Raming[[#This Row],[Hoeveelheid voorzien]]*Raming[[#This Row],[Aandeel 5]]/100,2),0)</f>
        <v>0</v>
      </c>
      <c r="AI58" s="322">
        <f>IFERROR(ROUND(Raming[[#This Row],[HV5]]*Raming[[#This Row],[EHP]],2),0)</f>
        <v>0</v>
      </c>
      <c r="AJ58" s="323">
        <f>IFERROR(ROUND(Raming[[#This Row],[Hoeveelheid voorzien]]*Raming[[#This Row],[Aandeel 6]]/100,2),0)</f>
        <v>0</v>
      </c>
      <c r="AK58" s="323">
        <f>IFERROR(ROUND(Raming[[#This Row],[HV6]]*Raming[[#This Row],[EHP]],2),0)</f>
        <v>0</v>
      </c>
      <c r="AL58" s="324">
        <f>IFERROR(ROUND(Raming[[#This Row],[Hoeveelheid voorzien]]*Raming[[#This Row],[Aandeel 7]]/100,2),0)</f>
        <v>0</v>
      </c>
      <c r="AM58" s="324">
        <f>IFERROR(ROUND(Raming[[#This Row],[HV7]]*Raming[[#This Row],[EHP]],2),0)</f>
        <v>0</v>
      </c>
      <c r="AN58" s="89">
        <f>Raming[[#This Row],[HV7]]+Raming[[#This Row],[HV6]]+Raming[[#This Row],[HV5]]+Raming[[#This Row],[HV4]]+Raming[[#This Row],[HV3]]+Raming[[#This Row],[HV2]]+Raming[[#This Row],[HV1]]</f>
        <v>0</v>
      </c>
      <c r="AO58" s="89"/>
      <c r="AP58" s="94" t="str">
        <f>IFERROR(ROUND(AVERAGE(Raming[[#This Row],[kolom niet invullen]:[243/001]]),2),"")</f>
        <v/>
      </c>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row>
    <row r="59" spans="1:111">
      <c r="A59" s="156">
        <f>IF(Raming[[#This Row],[Nummering]]=1,SUM($B$9:B59),0)</f>
        <v>31</v>
      </c>
      <c r="B59" s="242">
        <f>IF(Raming[[#This Row],[Hoeveelheid voorzien]]&gt;0,1,0)</f>
        <v>1</v>
      </c>
      <c r="C59" s="116" t="s">
        <v>60</v>
      </c>
      <c r="D59" s="117"/>
      <c r="E59" s="141" t="s">
        <v>74</v>
      </c>
      <c r="F59" s="47"/>
      <c r="G59" s="47" t="s">
        <v>144</v>
      </c>
      <c r="H59" s="236"/>
      <c r="I59" s="306" t="s">
        <v>58</v>
      </c>
      <c r="J59" s="293" t="s">
        <v>80</v>
      </c>
      <c r="K59" s="118">
        <v>25</v>
      </c>
      <c r="L59" s="340"/>
      <c r="M59" s="48"/>
      <c r="N59" s="95" t="s">
        <v>713</v>
      </c>
      <c r="O59" s="40">
        <v>1248.3599999999999</v>
      </c>
      <c r="P59" s="73">
        <f>Raming[[#This Row],[Hoeveelheid voorzien]]*Raming[[#This Row],[EHP]]</f>
        <v>31208.999999999996</v>
      </c>
      <c r="Q59" s="50" t="s">
        <v>64</v>
      </c>
      <c r="R59" s="74">
        <v>100</v>
      </c>
      <c r="S59" s="329"/>
      <c r="T59" s="330"/>
      <c r="U59" s="331"/>
      <c r="V59" s="332"/>
      <c r="W59" s="333"/>
      <c r="X59" s="334"/>
      <c r="Y59" s="89">
        <f>SUM(Raming[[#This Row],[Aquafin]:[Aandeel 7]])</f>
        <v>100</v>
      </c>
      <c r="Z59" s="318">
        <f>IFERROR(ROUND(Raming[[#This Row],[Hoeveelheid voorzien]]*Raming[[#This Row],[Aquafin]]/100,2),0)</f>
        <v>1248.3599999999999</v>
      </c>
      <c r="AA59" s="318">
        <f>IFERROR(ROUND(Raming[[#This Row],[HV1]]*Raming[[#This Row],[EHP]],2),0)</f>
        <v>31209</v>
      </c>
      <c r="AB59" s="319">
        <f>IFERROR(ROUND(Raming[[#This Row],[Hoeveelheid voorzien]]*Raming[[#This Row],[Aandeel 2]]/100,2),0)</f>
        <v>0</v>
      </c>
      <c r="AC59" s="319">
        <f>IFERROR(ROUND(Raming[[#This Row],[HV2]]*Raming[[#This Row],[EHP]],2),0)</f>
        <v>0</v>
      </c>
      <c r="AD59" s="320">
        <f>IFERROR(ROUND(Raming[[#This Row],[Hoeveelheid voorzien]]*Raming[[#This Row],[Aandeel 3]]/100,2),0)</f>
        <v>0</v>
      </c>
      <c r="AE59" s="320">
        <f>IFERROR(ROUND(Raming[[#This Row],[HV3]]*Raming[[#This Row],[EHP]],2),0)</f>
        <v>0</v>
      </c>
      <c r="AF59" s="321">
        <f>IFERROR(ROUND(Raming[[#This Row],[Hoeveelheid voorzien]]*Raming[[#This Row],[Aandeel 4]]/100,2),0)</f>
        <v>0</v>
      </c>
      <c r="AG59" s="321">
        <f>IFERROR(ROUND(Raming[[#This Row],[HV4]]*Raming[[#This Row],[EHP]],2),0)</f>
        <v>0</v>
      </c>
      <c r="AH59" s="322">
        <f>IFERROR(ROUND(Raming[[#This Row],[Hoeveelheid voorzien]]*Raming[[#This Row],[Aandeel 5]]/100,2),0)</f>
        <v>0</v>
      </c>
      <c r="AI59" s="322">
        <f>IFERROR(ROUND(Raming[[#This Row],[HV5]]*Raming[[#This Row],[EHP]],2),0)</f>
        <v>0</v>
      </c>
      <c r="AJ59" s="323">
        <f>IFERROR(ROUND(Raming[[#This Row],[Hoeveelheid voorzien]]*Raming[[#This Row],[Aandeel 6]]/100,2),0)</f>
        <v>0</v>
      </c>
      <c r="AK59" s="323">
        <f>IFERROR(ROUND(Raming[[#This Row],[HV6]]*Raming[[#This Row],[EHP]],2),0)</f>
        <v>0</v>
      </c>
      <c r="AL59" s="324">
        <f>IFERROR(ROUND(Raming[[#This Row],[Hoeveelheid voorzien]]*Raming[[#This Row],[Aandeel 7]]/100,2),0)</f>
        <v>0</v>
      </c>
      <c r="AM59" s="324">
        <f>IFERROR(ROUND(Raming[[#This Row],[HV7]]*Raming[[#This Row],[EHP]],2),0)</f>
        <v>0</v>
      </c>
      <c r="AN59" s="89">
        <f>Raming[[#This Row],[HV7]]+Raming[[#This Row],[HV6]]+Raming[[#This Row],[HV5]]+Raming[[#This Row],[HV4]]+Raming[[#This Row],[HV3]]+Raming[[#This Row],[HV2]]+Raming[[#This Row],[HV1]]</f>
        <v>1248.3599999999999</v>
      </c>
      <c r="AO59" s="89"/>
      <c r="AP59" s="94" t="str">
        <f>IFERROR(ROUND(AVERAGE(Raming[[#This Row],[kolom niet invullen]:[243/001]]),2),"")</f>
        <v/>
      </c>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row>
    <row r="60" spans="1:111">
      <c r="A60" s="156">
        <f>IF(Raming[[#This Row],[Nummering]]=1,SUM($B$9:B60),0)</f>
        <v>32</v>
      </c>
      <c r="B60" s="242">
        <f>IF(Raming[[#This Row],[Hoeveelheid voorzien]]&gt;0,1,0)</f>
        <v>1</v>
      </c>
      <c r="C60" s="116" t="s">
        <v>60</v>
      </c>
      <c r="D60" s="117"/>
      <c r="E60" s="141" t="s">
        <v>74</v>
      </c>
      <c r="F60" s="47"/>
      <c r="G60" s="47" t="s">
        <v>145</v>
      </c>
      <c r="H60" s="236"/>
      <c r="I60" s="306" t="s">
        <v>58</v>
      </c>
      <c r="J60" s="293" t="s">
        <v>80</v>
      </c>
      <c r="K60" s="118">
        <v>40</v>
      </c>
      <c r="L60" s="340"/>
      <c r="M60" s="157"/>
      <c r="N60" s="95" t="s">
        <v>713</v>
      </c>
      <c r="O60" s="40">
        <v>728.20999999999992</v>
      </c>
      <c r="P60" s="73">
        <f>Raming[[#This Row],[Hoeveelheid voorzien]]*Raming[[#This Row],[EHP]]</f>
        <v>29128.399999999998</v>
      </c>
      <c r="Q60" s="50" t="s">
        <v>64</v>
      </c>
      <c r="R60" s="74">
        <v>100</v>
      </c>
      <c r="S60" s="329"/>
      <c r="T60" s="330"/>
      <c r="U60" s="331"/>
      <c r="V60" s="332"/>
      <c r="W60" s="333"/>
      <c r="X60" s="334"/>
      <c r="Y60" s="89">
        <f>SUM(Raming[[#This Row],[Aquafin]:[Aandeel 7]])</f>
        <v>100</v>
      </c>
      <c r="Z60" s="318">
        <f>IFERROR(ROUND(Raming[[#This Row],[Hoeveelheid voorzien]]*Raming[[#This Row],[Aquafin]]/100,2),0)</f>
        <v>728.21</v>
      </c>
      <c r="AA60" s="318">
        <f>IFERROR(ROUND(Raming[[#This Row],[HV1]]*Raming[[#This Row],[EHP]],2),0)</f>
        <v>29128.400000000001</v>
      </c>
      <c r="AB60" s="319">
        <f>IFERROR(ROUND(Raming[[#This Row],[Hoeveelheid voorzien]]*Raming[[#This Row],[Aandeel 2]]/100,2),0)</f>
        <v>0</v>
      </c>
      <c r="AC60" s="319">
        <f>IFERROR(ROUND(Raming[[#This Row],[HV2]]*Raming[[#This Row],[EHP]],2),0)</f>
        <v>0</v>
      </c>
      <c r="AD60" s="320">
        <f>IFERROR(ROUND(Raming[[#This Row],[Hoeveelheid voorzien]]*Raming[[#This Row],[Aandeel 3]]/100,2),0)</f>
        <v>0</v>
      </c>
      <c r="AE60" s="320">
        <f>IFERROR(ROUND(Raming[[#This Row],[HV3]]*Raming[[#This Row],[EHP]],2),0)</f>
        <v>0</v>
      </c>
      <c r="AF60" s="321">
        <f>IFERROR(ROUND(Raming[[#This Row],[Hoeveelheid voorzien]]*Raming[[#This Row],[Aandeel 4]]/100,2),0)</f>
        <v>0</v>
      </c>
      <c r="AG60" s="321">
        <f>IFERROR(ROUND(Raming[[#This Row],[HV4]]*Raming[[#This Row],[EHP]],2),0)</f>
        <v>0</v>
      </c>
      <c r="AH60" s="322">
        <f>IFERROR(ROUND(Raming[[#This Row],[Hoeveelheid voorzien]]*Raming[[#This Row],[Aandeel 5]]/100,2),0)</f>
        <v>0</v>
      </c>
      <c r="AI60" s="322">
        <f>IFERROR(ROUND(Raming[[#This Row],[HV5]]*Raming[[#This Row],[EHP]],2),0)</f>
        <v>0</v>
      </c>
      <c r="AJ60" s="323">
        <f>IFERROR(ROUND(Raming[[#This Row],[Hoeveelheid voorzien]]*Raming[[#This Row],[Aandeel 6]]/100,2),0)</f>
        <v>0</v>
      </c>
      <c r="AK60" s="323">
        <f>IFERROR(ROUND(Raming[[#This Row],[HV6]]*Raming[[#This Row],[EHP]],2),0)</f>
        <v>0</v>
      </c>
      <c r="AL60" s="324">
        <f>IFERROR(ROUND(Raming[[#This Row],[Hoeveelheid voorzien]]*Raming[[#This Row],[Aandeel 7]]/100,2),0)</f>
        <v>0</v>
      </c>
      <c r="AM60" s="324">
        <f>IFERROR(ROUND(Raming[[#This Row],[HV7]]*Raming[[#This Row],[EHP]],2),0)</f>
        <v>0</v>
      </c>
      <c r="AN60" s="89">
        <f>Raming[[#This Row],[HV7]]+Raming[[#This Row],[HV6]]+Raming[[#This Row],[HV5]]+Raming[[#This Row],[HV4]]+Raming[[#This Row],[HV3]]+Raming[[#This Row],[HV2]]+Raming[[#This Row],[HV1]]</f>
        <v>728.21</v>
      </c>
      <c r="AO60" s="89"/>
      <c r="AP60" s="94" t="str">
        <f>IFERROR(ROUND(AVERAGE(Raming[[#This Row],[kolom niet invullen]:[243/001]]),2),"")</f>
        <v/>
      </c>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row>
    <row r="61" spans="1:111">
      <c r="A61" s="156">
        <f>IF(Raming[[#This Row],[Nummering]]=1,SUM($B$9:B61),0)</f>
        <v>33</v>
      </c>
      <c r="B61" s="242">
        <f>IF(Raming[[#This Row],[Hoeveelheid voorzien]]&gt;0,1,0)</f>
        <v>1</v>
      </c>
      <c r="C61" s="116" t="s">
        <v>60</v>
      </c>
      <c r="D61" s="117"/>
      <c r="E61" s="141" t="s">
        <v>74</v>
      </c>
      <c r="F61" s="47"/>
      <c r="G61" s="314" t="s">
        <v>774</v>
      </c>
      <c r="H61" s="236"/>
      <c r="I61" s="306" t="s">
        <v>58</v>
      </c>
      <c r="J61" s="306" t="s">
        <v>99</v>
      </c>
      <c r="K61" s="118">
        <v>0.5</v>
      </c>
      <c r="L61" s="340"/>
      <c r="M61" s="157" t="s">
        <v>771</v>
      </c>
      <c r="N61" s="95" t="s">
        <v>713</v>
      </c>
      <c r="O61" s="40">
        <v>5201.5</v>
      </c>
      <c r="P61" s="73">
        <f>Raming[[#This Row],[Hoeveelheid voorzien]]*Raming[[#This Row],[EHP]]</f>
        <v>2600.75</v>
      </c>
      <c r="Q61" s="50" t="s">
        <v>64</v>
      </c>
      <c r="R61" s="74">
        <v>100</v>
      </c>
      <c r="S61" s="329"/>
      <c r="T61" s="330"/>
      <c r="U61" s="331"/>
      <c r="V61" s="332"/>
      <c r="W61" s="333"/>
      <c r="X61" s="334"/>
      <c r="Y61" s="89">
        <f>SUM(Raming[[#This Row],[Aquafin]:[Aandeel 7]])</f>
        <v>100</v>
      </c>
      <c r="Z61" s="318">
        <f>IFERROR(ROUND(Raming[[#This Row],[Hoeveelheid voorzien]]*Raming[[#This Row],[Aquafin]]/100,2),0)</f>
        <v>5201.5</v>
      </c>
      <c r="AA61" s="318">
        <f>IFERROR(ROUND(Raming[[#This Row],[HV1]]*Raming[[#This Row],[EHP]],2),0)</f>
        <v>2600.75</v>
      </c>
      <c r="AB61" s="319">
        <f>IFERROR(ROUND(Raming[[#This Row],[Hoeveelheid voorzien]]*Raming[[#This Row],[Aandeel 2]]/100,2),0)</f>
        <v>0</v>
      </c>
      <c r="AC61" s="319">
        <f>IFERROR(ROUND(Raming[[#This Row],[HV2]]*Raming[[#This Row],[EHP]],2),0)</f>
        <v>0</v>
      </c>
      <c r="AD61" s="320">
        <f>IFERROR(ROUND(Raming[[#This Row],[Hoeveelheid voorzien]]*Raming[[#This Row],[Aandeel 3]]/100,2),0)</f>
        <v>0</v>
      </c>
      <c r="AE61" s="320">
        <f>IFERROR(ROUND(Raming[[#This Row],[HV3]]*Raming[[#This Row],[EHP]],2),0)</f>
        <v>0</v>
      </c>
      <c r="AF61" s="321">
        <f>IFERROR(ROUND(Raming[[#This Row],[Hoeveelheid voorzien]]*Raming[[#This Row],[Aandeel 4]]/100,2),0)</f>
        <v>0</v>
      </c>
      <c r="AG61" s="321">
        <f>IFERROR(ROUND(Raming[[#This Row],[HV4]]*Raming[[#This Row],[EHP]],2),0)</f>
        <v>0</v>
      </c>
      <c r="AH61" s="322">
        <f>IFERROR(ROUND(Raming[[#This Row],[Hoeveelheid voorzien]]*Raming[[#This Row],[Aandeel 5]]/100,2),0)</f>
        <v>0</v>
      </c>
      <c r="AI61" s="322">
        <f>IFERROR(ROUND(Raming[[#This Row],[HV5]]*Raming[[#This Row],[EHP]],2),0)</f>
        <v>0</v>
      </c>
      <c r="AJ61" s="323">
        <f>IFERROR(ROUND(Raming[[#This Row],[Hoeveelheid voorzien]]*Raming[[#This Row],[Aandeel 6]]/100,2),0)</f>
        <v>0</v>
      </c>
      <c r="AK61" s="323">
        <f>IFERROR(ROUND(Raming[[#This Row],[HV6]]*Raming[[#This Row],[EHP]],2),0)</f>
        <v>0</v>
      </c>
      <c r="AL61" s="324">
        <f>IFERROR(ROUND(Raming[[#This Row],[Hoeveelheid voorzien]]*Raming[[#This Row],[Aandeel 7]]/100,2),0)</f>
        <v>0</v>
      </c>
      <c r="AM61" s="324">
        <f>IFERROR(ROUND(Raming[[#This Row],[HV7]]*Raming[[#This Row],[EHP]],2),0)</f>
        <v>0</v>
      </c>
      <c r="AN61" s="89">
        <f>Raming[[#This Row],[HV7]]+Raming[[#This Row],[HV6]]+Raming[[#This Row],[HV5]]+Raming[[#This Row],[HV4]]+Raming[[#This Row],[HV3]]+Raming[[#This Row],[HV2]]+Raming[[#This Row],[HV1]]</f>
        <v>5201.5</v>
      </c>
      <c r="AO61" s="89"/>
      <c r="AP61" s="94" t="str">
        <f>IFERROR(ROUND(AVERAGE(Raming[[#This Row],[kolom niet invullen]:[243/001]]),2),"")</f>
        <v/>
      </c>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row>
    <row r="62" spans="1:111">
      <c r="A62" s="156">
        <f>IF(Raming[[#This Row],[Nummering]]=1,SUM($B$9:B62),0)</f>
        <v>34</v>
      </c>
      <c r="B62" s="242">
        <f>IF(Raming[[#This Row],[Hoeveelheid voorzien]]&gt;0,1,0)</f>
        <v>1</v>
      </c>
      <c r="C62" s="307" t="s">
        <v>60</v>
      </c>
      <c r="D62" s="308"/>
      <c r="E62" s="309" t="s">
        <v>74</v>
      </c>
      <c r="F62" s="310"/>
      <c r="G62" s="314" t="s">
        <v>772</v>
      </c>
      <c r="H62" s="311"/>
      <c r="I62" s="306" t="s">
        <v>766</v>
      </c>
      <c r="J62" s="306" t="s">
        <v>33</v>
      </c>
      <c r="K62" s="118">
        <v>1</v>
      </c>
      <c r="L62" s="340"/>
      <c r="M62" s="290"/>
      <c r="N62" s="312"/>
      <c r="O62" s="313">
        <v>3000</v>
      </c>
      <c r="P62" s="73">
        <f>Raming[[#This Row],[Hoeveelheid voorzien]]*Raming[[#This Row],[EHP]]</f>
        <v>3000</v>
      </c>
      <c r="Q62" s="52"/>
      <c r="R62" s="74">
        <v>100</v>
      </c>
      <c r="S62" s="329"/>
      <c r="T62" s="330"/>
      <c r="U62" s="331"/>
      <c r="V62" s="332"/>
      <c r="W62" s="333"/>
      <c r="X62" s="334"/>
      <c r="Y62" s="89">
        <f>SUM(Raming[[#This Row],[Aquafin]:[Aandeel 7]])</f>
        <v>100</v>
      </c>
      <c r="Z62" s="318">
        <f>IFERROR(ROUND(Raming[[#This Row],[Hoeveelheid voorzien]]*Raming[[#This Row],[Aquafin]]/100,2),0)</f>
        <v>3000</v>
      </c>
      <c r="AA62" s="318">
        <f>IFERROR(ROUND(Raming[[#This Row],[HV1]]*Raming[[#This Row],[EHP]],2),0)</f>
        <v>3000</v>
      </c>
      <c r="AB62" s="319">
        <f>IFERROR(ROUND(Raming[[#This Row],[Hoeveelheid voorzien]]*Raming[[#This Row],[Aandeel 2]]/100,2),0)</f>
        <v>0</v>
      </c>
      <c r="AC62" s="319">
        <f>IFERROR(ROUND(Raming[[#This Row],[HV2]]*Raming[[#This Row],[EHP]],2),0)</f>
        <v>0</v>
      </c>
      <c r="AD62" s="320">
        <f>IFERROR(ROUND(Raming[[#This Row],[Hoeveelheid voorzien]]*Raming[[#This Row],[Aandeel 3]]/100,2),0)</f>
        <v>0</v>
      </c>
      <c r="AE62" s="320">
        <f>IFERROR(ROUND(Raming[[#This Row],[HV3]]*Raming[[#This Row],[EHP]],2),0)</f>
        <v>0</v>
      </c>
      <c r="AF62" s="321">
        <f>IFERROR(ROUND(Raming[[#This Row],[Hoeveelheid voorzien]]*Raming[[#This Row],[Aandeel 4]]/100,2),0)</f>
        <v>0</v>
      </c>
      <c r="AG62" s="321">
        <f>IFERROR(ROUND(Raming[[#This Row],[HV4]]*Raming[[#This Row],[EHP]],2),0)</f>
        <v>0</v>
      </c>
      <c r="AH62" s="322">
        <f>IFERROR(ROUND(Raming[[#This Row],[Hoeveelheid voorzien]]*Raming[[#This Row],[Aandeel 5]]/100,2),0)</f>
        <v>0</v>
      </c>
      <c r="AI62" s="322">
        <f>IFERROR(ROUND(Raming[[#This Row],[HV5]]*Raming[[#This Row],[EHP]],2),0)</f>
        <v>0</v>
      </c>
      <c r="AJ62" s="323">
        <f>IFERROR(ROUND(Raming[[#This Row],[Hoeveelheid voorzien]]*Raming[[#This Row],[Aandeel 6]]/100,2),0)</f>
        <v>0</v>
      </c>
      <c r="AK62" s="323">
        <f>IFERROR(ROUND(Raming[[#This Row],[HV6]]*Raming[[#This Row],[EHP]],2),0)</f>
        <v>0</v>
      </c>
      <c r="AL62" s="324">
        <f>IFERROR(ROUND(Raming[[#This Row],[Hoeveelheid voorzien]]*Raming[[#This Row],[Aandeel 7]]/100,2),0)</f>
        <v>0</v>
      </c>
      <c r="AM62" s="324">
        <f>IFERROR(ROUND(Raming[[#This Row],[HV7]]*Raming[[#This Row],[EHP]],2),0)</f>
        <v>0</v>
      </c>
      <c r="AN62" s="89">
        <f>Raming[[#This Row],[HV7]]+Raming[[#This Row],[HV6]]+Raming[[#This Row],[HV5]]+Raming[[#This Row],[HV4]]+Raming[[#This Row],[HV3]]+Raming[[#This Row],[HV2]]+Raming[[#This Row],[HV1]]</f>
        <v>3000</v>
      </c>
      <c r="AO62" s="89"/>
      <c r="AP62" s="94" t="str">
        <f>IFERROR(ROUND(AVERAGE(Raming[[#This Row],[kolom niet invullen]:[243/001]]),2),"")</f>
        <v/>
      </c>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row>
    <row r="63" spans="1:111">
      <c r="A63" s="156">
        <f>IF(Raming[[#This Row],[Nummering]]=1,SUM($B$9:B63),0)</f>
        <v>35</v>
      </c>
      <c r="B63" s="242">
        <f>IF(Raming[[#This Row],[Hoeveelheid voorzien]]&gt;0,1,0)</f>
        <v>1</v>
      </c>
      <c r="C63" s="307" t="s">
        <v>60</v>
      </c>
      <c r="D63" s="308"/>
      <c r="E63" s="309" t="s">
        <v>74</v>
      </c>
      <c r="F63" s="310"/>
      <c r="G63" s="314" t="s">
        <v>773</v>
      </c>
      <c r="H63" s="311"/>
      <c r="I63" s="306" t="s">
        <v>766</v>
      </c>
      <c r="J63" s="306" t="s">
        <v>33</v>
      </c>
      <c r="K63" s="118">
        <v>1</v>
      </c>
      <c r="L63" s="340"/>
      <c r="M63" s="290"/>
      <c r="N63" s="312"/>
      <c r="O63" s="313">
        <v>10000</v>
      </c>
      <c r="P63" s="73">
        <f>Raming[[#This Row],[Hoeveelheid voorzien]]*Raming[[#This Row],[EHP]]</f>
        <v>10000</v>
      </c>
      <c r="Q63" s="52"/>
      <c r="R63" s="74">
        <v>100</v>
      </c>
      <c r="S63" s="329"/>
      <c r="T63" s="330"/>
      <c r="U63" s="331"/>
      <c r="V63" s="332"/>
      <c r="W63" s="333"/>
      <c r="X63" s="334"/>
      <c r="Y63" s="89">
        <f>SUM(Raming[[#This Row],[Aquafin]:[Aandeel 7]])</f>
        <v>100</v>
      </c>
      <c r="Z63" s="318">
        <f>IFERROR(ROUND(Raming[[#This Row],[Hoeveelheid voorzien]]*Raming[[#This Row],[Aquafin]]/100,2),0)</f>
        <v>10000</v>
      </c>
      <c r="AA63" s="318">
        <f>IFERROR(ROUND(Raming[[#This Row],[HV1]]*Raming[[#This Row],[EHP]],2),0)</f>
        <v>10000</v>
      </c>
      <c r="AB63" s="319">
        <f>IFERROR(ROUND(Raming[[#This Row],[Hoeveelheid voorzien]]*Raming[[#This Row],[Aandeel 2]]/100,2),0)</f>
        <v>0</v>
      </c>
      <c r="AC63" s="319">
        <f>IFERROR(ROUND(Raming[[#This Row],[HV2]]*Raming[[#This Row],[EHP]],2),0)</f>
        <v>0</v>
      </c>
      <c r="AD63" s="320">
        <f>IFERROR(ROUND(Raming[[#This Row],[Hoeveelheid voorzien]]*Raming[[#This Row],[Aandeel 3]]/100,2),0)</f>
        <v>0</v>
      </c>
      <c r="AE63" s="320">
        <f>IFERROR(ROUND(Raming[[#This Row],[HV3]]*Raming[[#This Row],[EHP]],2),0)</f>
        <v>0</v>
      </c>
      <c r="AF63" s="321">
        <f>IFERROR(ROUND(Raming[[#This Row],[Hoeveelheid voorzien]]*Raming[[#This Row],[Aandeel 4]]/100,2),0)</f>
        <v>0</v>
      </c>
      <c r="AG63" s="321">
        <f>IFERROR(ROUND(Raming[[#This Row],[HV4]]*Raming[[#This Row],[EHP]],2),0)</f>
        <v>0</v>
      </c>
      <c r="AH63" s="322">
        <f>IFERROR(ROUND(Raming[[#This Row],[Hoeveelheid voorzien]]*Raming[[#This Row],[Aandeel 5]]/100,2),0)</f>
        <v>0</v>
      </c>
      <c r="AI63" s="322">
        <f>IFERROR(ROUND(Raming[[#This Row],[HV5]]*Raming[[#This Row],[EHP]],2),0)</f>
        <v>0</v>
      </c>
      <c r="AJ63" s="323">
        <f>IFERROR(ROUND(Raming[[#This Row],[Hoeveelheid voorzien]]*Raming[[#This Row],[Aandeel 6]]/100,2),0)</f>
        <v>0</v>
      </c>
      <c r="AK63" s="323">
        <f>IFERROR(ROUND(Raming[[#This Row],[HV6]]*Raming[[#This Row],[EHP]],2),0)</f>
        <v>0</v>
      </c>
      <c r="AL63" s="324">
        <f>IFERROR(ROUND(Raming[[#This Row],[Hoeveelheid voorzien]]*Raming[[#This Row],[Aandeel 7]]/100,2),0)</f>
        <v>0</v>
      </c>
      <c r="AM63" s="324">
        <f>IFERROR(ROUND(Raming[[#This Row],[HV7]]*Raming[[#This Row],[EHP]],2),0)</f>
        <v>0</v>
      </c>
      <c r="AN63" s="89">
        <f>Raming[[#This Row],[HV7]]+Raming[[#This Row],[HV6]]+Raming[[#This Row],[HV5]]+Raming[[#This Row],[HV4]]+Raming[[#This Row],[HV3]]+Raming[[#This Row],[HV2]]+Raming[[#This Row],[HV1]]</f>
        <v>10000</v>
      </c>
      <c r="AO63" s="89"/>
      <c r="AP63" s="94" t="str">
        <f>IFERROR(ROUND(AVERAGE(Raming[[#This Row],[kolom niet invullen]:[243/001]]),2),"")</f>
        <v/>
      </c>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row>
    <row r="64" spans="1:111">
      <c r="A64" s="156">
        <f>IF(Raming[[#This Row],[Nummering]]=1,SUM($B$9:B64),0)</f>
        <v>0</v>
      </c>
      <c r="B64" s="242">
        <f>IF(Raming[[#This Row],[Hoeveelheid voorzien]]&gt;0,1,0)</f>
        <v>0</v>
      </c>
      <c r="C64" s="307"/>
      <c r="D64" s="308"/>
      <c r="E64" s="309"/>
      <c r="F64" s="310"/>
      <c r="G64" s="130"/>
      <c r="H64" s="311"/>
      <c r="I64" s="306"/>
      <c r="J64" s="306"/>
      <c r="K64" s="118" t="s">
        <v>28</v>
      </c>
      <c r="L64" s="341"/>
      <c r="M64" s="290"/>
      <c r="N64" s="312"/>
      <c r="O64" s="313"/>
      <c r="P64" s="73"/>
      <c r="Q64" s="52"/>
      <c r="R64" s="74">
        <v>100</v>
      </c>
      <c r="S64" s="329"/>
      <c r="T64" s="330"/>
      <c r="U64" s="331"/>
      <c r="V64" s="332"/>
      <c r="W64" s="333"/>
      <c r="X64" s="334"/>
      <c r="Y64" s="89">
        <f>SUM(Raming[[#This Row],[Aquafin]:[Aandeel 7]])</f>
        <v>100</v>
      </c>
      <c r="Z64" s="318">
        <f>IFERROR(ROUND(Raming[[#This Row],[Hoeveelheid voorzien]]*Raming[[#This Row],[Aquafin]]/100,2),0)</f>
        <v>0</v>
      </c>
      <c r="AA64" s="318">
        <f>IFERROR(ROUND(Raming[[#This Row],[HV1]]*Raming[[#This Row],[EHP]],2),0)</f>
        <v>0</v>
      </c>
      <c r="AB64" s="319">
        <f>IFERROR(ROUND(Raming[[#This Row],[Hoeveelheid voorzien]]*Raming[[#This Row],[Aandeel 2]]/100,2),0)</f>
        <v>0</v>
      </c>
      <c r="AC64" s="319">
        <f>IFERROR(ROUND(Raming[[#This Row],[HV2]]*Raming[[#This Row],[EHP]],2),0)</f>
        <v>0</v>
      </c>
      <c r="AD64" s="320">
        <f>IFERROR(ROUND(Raming[[#This Row],[Hoeveelheid voorzien]]*Raming[[#This Row],[Aandeel 3]]/100,2),0)</f>
        <v>0</v>
      </c>
      <c r="AE64" s="320">
        <f>IFERROR(ROUND(Raming[[#This Row],[HV3]]*Raming[[#This Row],[EHP]],2),0)</f>
        <v>0</v>
      </c>
      <c r="AF64" s="321">
        <f>IFERROR(ROUND(Raming[[#This Row],[Hoeveelheid voorzien]]*Raming[[#This Row],[Aandeel 4]]/100,2),0)</f>
        <v>0</v>
      </c>
      <c r="AG64" s="321">
        <f>IFERROR(ROUND(Raming[[#This Row],[HV4]]*Raming[[#This Row],[EHP]],2),0)</f>
        <v>0</v>
      </c>
      <c r="AH64" s="322">
        <f>IFERROR(ROUND(Raming[[#This Row],[Hoeveelheid voorzien]]*Raming[[#This Row],[Aandeel 5]]/100,2),0)</f>
        <v>0</v>
      </c>
      <c r="AI64" s="322">
        <f>IFERROR(ROUND(Raming[[#This Row],[HV5]]*Raming[[#This Row],[EHP]],2),0)</f>
        <v>0</v>
      </c>
      <c r="AJ64" s="323">
        <f>IFERROR(ROUND(Raming[[#This Row],[Hoeveelheid voorzien]]*Raming[[#This Row],[Aandeel 6]]/100,2),0)</f>
        <v>0</v>
      </c>
      <c r="AK64" s="323">
        <f>IFERROR(ROUND(Raming[[#This Row],[HV6]]*Raming[[#This Row],[EHP]],2),0)</f>
        <v>0</v>
      </c>
      <c r="AL64" s="324">
        <f>IFERROR(ROUND(Raming[[#This Row],[Hoeveelheid voorzien]]*Raming[[#This Row],[Aandeel 7]]/100,2),0)</f>
        <v>0</v>
      </c>
      <c r="AM64" s="324">
        <f>IFERROR(ROUND(Raming[[#This Row],[HV7]]*Raming[[#This Row],[EHP]],2),0)</f>
        <v>0</v>
      </c>
      <c r="AN64" s="89">
        <f>Raming[[#This Row],[HV7]]+Raming[[#This Row],[HV6]]+Raming[[#This Row],[HV5]]+Raming[[#This Row],[HV4]]+Raming[[#This Row],[HV3]]+Raming[[#This Row],[HV2]]+Raming[[#This Row],[HV1]]</f>
        <v>0</v>
      </c>
      <c r="AO64" s="89"/>
      <c r="AP64" s="94" t="str">
        <f>IFERROR(ROUND(AVERAGE(Raming[[#This Row],[kolom niet invullen]:[243/001]]),2),"")</f>
        <v/>
      </c>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row>
    <row r="65" spans="1:111">
      <c r="A65" s="156">
        <f>IF(Raming[[#This Row],[Nummering]]=1,SUM($B$9:B65),0)</f>
        <v>0</v>
      </c>
      <c r="B65" s="242">
        <f>IF(Raming[[#This Row],[Hoeveelheid voorzien]]&gt;0,1,0)</f>
        <v>0</v>
      </c>
      <c r="C65" s="132"/>
      <c r="D65" s="133" t="s">
        <v>714</v>
      </c>
      <c r="E65" s="134"/>
      <c r="F65" s="135" t="s">
        <v>715</v>
      </c>
      <c r="G65" s="136"/>
      <c r="H65" s="294" t="s">
        <v>716</v>
      </c>
      <c r="I65" s="133"/>
      <c r="J65" s="133" t="s">
        <v>28</v>
      </c>
      <c r="K65" s="118"/>
      <c r="L65" s="327"/>
      <c r="M65" s="48"/>
      <c r="N65" s="119"/>
      <c r="O65" s="40"/>
      <c r="P65" s="73">
        <f>Raming[[#This Row],[Hoeveelheid voorzien]]*Raming[[#This Row],[EHP]]</f>
        <v>0</v>
      </c>
      <c r="Q65" s="50"/>
      <c r="R65" s="74">
        <v>100</v>
      </c>
      <c r="S65" s="329"/>
      <c r="T65" s="330"/>
      <c r="U65" s="331"/>
      <c r="V65" s="332"/>
      <c r="W65" s="333"/>
      <c r="X65" s="334"/>
      <c r="Y65" s="89">
        <f>SUM(Raming[[#This Row],[Aquafin]:[Aandeel 7]])</f>
        <v>100</v>
      </c>
      <c r="Z65" s="318">
        <f>IFERROR(ROUND(Raming[[#This Row],[Hoeveelheid voorzien]]*Raming[[#This Row],[Aquafin]]/100,2),0)</f>
        <v>0</v>
      </c>
      <c r="AA65" s="318">
        <f>IFERROR(ROUND(Raming[[#This Row],[HV1]]*Raming[[#This Row],[EHP]],2),0)</f>
        <v>0</v>
      </c>
      <c r="AB65" s="319">
        <f>IFERROR(ROUND(Raming[[#This Row],[Hoeveelheid voorzien]]*Raming[[#This Row],[Aandeel 2]]/100,2),0)</f>
        <v>0</v>
      </c>
      <c r="AC65" s="319">
        <f>IFERROR(ROUND(Raming[[#This Row],[HV2]]*Raming[[#This Row],[EHP]],2),0)</f>
        <v>0</v>
      </c>
      <c r="AD65" s="320">
        <f>IFERROR(ROUND(Raming[[#This Row],[Hoeveelheid voorzien]]*Raming[[#This Row],[Aandeel 3]]/100,2),0)</f>
        <v>0</v>
      </c>
      <c r="AE65" s="320">
        <f>IFERROR(ROUND(Raming[[#This Row],[HV3]]*Raming[[#This Row],[EHP]],2),0)</f>
        <v>0</v>
      </c>
      <c r="AF65" s="321">
        <f>IFERROR(ROUND(Raming[[#This Row],[Hoeveelheid voorzien]]*Raming[[#This Row],[Aandeel 4]]/100,2),0)</f>
        <v>0</v>
      </c>
      <c r="AG65" s="321">
        <f>IFERROR(ROUND(Raming[[#This Row],[HV4]]*Raming[[#This Row],[EHP]],2),0)</f>
        <v>0</v>
      </c>
      <c r="AH65" s="322">
        <f>IFERROR(ROUND(Raming[[#This Row],[Hoeveelheid voorzien]]*Raming[[#This Row],[Aandeel 5]]/100,2),0)</f>
        <v>0</v>
      </c>
      <c r="AI65" s="322">
        <f>IFERROR(ROUND(Raming[[#This Row],[HV5]]*Raming[[#This Row],[EHP]],2),0)</f>
        <v>0</v>
      </c>
      <c r="AJ65" s="323">
        <f>IFERROR(ROUND(Raming[[#This Row],[Hoeveelheid voorzien]]*Raming[[#This Row],[Aandeel 6]]/100,2),0)</f>
        <v>0</v>
      </c>
      <c r="AK65" s="323">
        <f>IFERROR(ROUND(Raming[[#This Row],[HV6]]*Raming[[#This Row],[EHP]],2),0)</f>
        <v>0</v>
      </c>
      <c r="AL65" s="324">
        <f>IFERROR(ROUND(Raming[[#This Row],[Hoeveelheid voorzien]]*Raming[[#This Row],[Aandeel 7]]/100,2),0)</f>
        <v>0</v>
      </c>
      <c r="AM65" s="324">
        <f>IFERROR(ROUND(Raming[[#This Row],[HV7]]*Raming[[#This Row],[EHP]],2),0)</f>
        <v>0</v>
      </c>
      <c r="AN65" s="89">
        <f>Raming[[#This Row],[HV7]]+Raming[[#This Row],[HV6]]+Raming[[#This Row],[HV5]]+Raming[[#This Row],[HV4]]+Raming[[#This Row],[HV3]]+Raming[[#This Row],[HV2]]+Raming[[#This Row],[HV1]]</f>
        <v>0</v>
      </c>
      <c r="AO65" s="89"/>
      <c r="AP65" s="94" t="str">
        <f>IFERROR(ROUND(AVERAGE(Raming[[#This Row],[kolom niet invullen]:[243/001]]),2),"")</f>
        <v/>
      </c>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row>
    <row r="66" spans="1:111">
      <c r="A66" s="156">
        <f>IF(Raming[[#This Row],[Nummering]]=1,SUM($B$9:B66),0)</f>
        <v>36</v>
      </c>
      <c r="B66" s="242">
        <f>IF(Raming[[#This Row],[Hoeveelheid voorzien]]&gt;0,1,0)</f>
        <v>1</v>
      </c>
      <c r="C66" s="116" t="s">
        <v>55</v>
      </c>
      <c r="D66" s="117" t="s">
        <v>717</v>
      </c>
      <c r="E66" s="289" t="s">
        <v>59</v>
      </c>
      <c r="F66" s="47" t="s">
        <v>718</v>
      </c>
      <c r="G66" s="22"/>
      <c r="H66" s="236"/>
      <c r="I66" s="117" t="s">
        <v>58</v>
      </c>
      <c r="J66" s="253" t="s">
        <v>80</v>
      </c>
      <c r="K66" s="118">
        <v>13.55</v>
      </c>
      <c r="L66" s="327"/>
      <c r="M66" s="48"/>
      <c r="N66" s="95" t="s">
        <v>713</v>
      </c>
      <c r="O66" s="40">
        <v>100</v>
      </c>
      <c r="P66" s="73">
        <f>Raming[[#This Row],[Hoeveelheid voorzien]]*Raming[[#This Row],[EHP]]</f>
        <v>1355</v>
      </c>
      <c r="Q66" s="50" t="s">
        <v>64</v>
      </c>
      <c r="R66" s="74">
        <v>100</v>
      </c>
      <c r="S66" s="329"/>
      <c r="T66" s="330"/>
      <c r="U66" s="331"/>
      <c r="V66" s="332"/>
      <c r="W66" s="333"/>
      <c r="X66" s="334"/>
      <c r="Y66" s="89">
        <f>SUM(Raming[[#This Row],[Aquafin]:[Aandeel 7]])</f>
        <v>100</v>
      </c>
      <c r="Z66" s="318">
        <f>IFERROR(ROUND(Raming[[#This Row],[Hoeveelheid voorzien]]*Raming[[#This Row],[Aquafin]]/100,2),0)</f>
        <v>100</v>
      </c>
      <c r="AA66" s="318">
        <f>IFERROR(ROUND(Raming[[#This Row],[HV1]]*Raming[[#This Row],[EHP]],2),0)</f>
        <v>1355</v>
      </c>
      <c r="AB66" s="319">
        <f>IFERROR(ROUND(Raming[[#This Row],[Hoeveelheid voorzien]]*Raming[[#This Row],[Aandeel 2]]/100,2),0)</f>
        <v>0</v>
      </c>
      <c r="AC66" s="319">
        <f>IFERROR(ROUND(Raming[[#This Row],[HV2]]*Raming[[#This Row],[EHP]],2),0)</f>
        <v>0</v>
      </c>
      <c r="AD66" s="320">
        <f>IFERROR(ROUND(Raming[[#This Row],[Hoeveelheid voorzien]]*Raming[[#This Row],[Aandeel 3]]/100,2),0)</f>
        <v>0</v>
      </c>
      <c r="AE66" s="320">
        <f>IFERROR(ROUND(Raming[[#This Row],[HV3]]*Raming[[#This Row],[EHP]],2),0)</f>
        <v>0</v>
      </c>
      <c r="AF66" s="321">
        <f>IFERROR(ROUND(Raming[[#This Row],[Hoeveelheid voorzien]]*Raming[[#This Row],[Aandeel 4]]/100,2),0)</f>
        <v>0</v>
      </c>
      <c r="AG66" s="321">
        <f>IFERROR(ROUND(Raming[[#This Row],[HV4]]*Raming[[#This Row],[EHP]],2),0)</f>
        <v>0</v>
      </c>
      <c r="AH66" s="322">
        <f>IFERROR(ROUND(Raming[[#This Row],[Hoeveelheid voorzien]]*Raming[[#This Row],[Aandeel 5]]/100,2),0)</f>
        <v>0</v>
      </c>
      <c r="AI66" s="322">
        <f>IFERROR(ROUND(Raming[[#This Row],[HV5]]*Raming[[#This Row],[EHP]],2),0)</f>
        <v>0</v>
      </c>
      <c r="AJ66" s="323">
        <f>IFERROR(ROUND(Raming[[#This Row],[Hoeveelheid voorzien]]*Raming[[#This Row],[Aandeel 6]]/100,2),0)</f>
        <v>0</v>
      </c>
      <c r="AK66" s="323">
        <f>IFERROR(ROUND(Raming[[#This Row],[HV6]]*Raming[[#This Row],[EHP]],2),0)</f>
        <v>0</v>
      </c>
      <c r="AL66" s="324">
        <f>IFERROR(ROUND(Raming[[#This Row],[Hoeveelheid voorzien]]*Raming[[#This Row],[Aandeel 7]]/100,2),0)</f>
        <v>0</v>
      </c>
      <c r="AM66" s="324">
        <f>IFERROR(ROUND(Raming[[#This Row],[HV7]]*Raming[[#This Row],[EHP]],2),0)</f>
        <v>0</v>
      </c>
      <c r="AN66" s="89">
        <f>Raming[[#This Row],[HV7]]+Raming[[#This Row],[HV6]]+Raming[[#This Row],[HV5]]+Raming[[#This Row],[HV4]]+Raming[[#This Row],[HV3]]+Raming[[#This Row],[HV2]]+Raming[[#This Row],[HV1]]</f>
        <v>100</v>
      </c>
      <c r="AO66" s="89"/>
      <c r="AP66" s="94" t="str">
        <f>IFERROR(ROUND(AVERAGE(Raming[[#This Row],[kolom niet invullen]:[243/001]]),2),"")</f>
        <v/>
      </c>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row>
    <row r="67" spans="1:111">
      <c r="A67" s="156">
        <f>IF(Raming[[#This Row],[Nummering]]=1,SUM($B$9:B67),0)</f>
        <v>0</v>
      </c>
      <c r="B67" s="242">
        <f>IF(Raming[[#This Row],[Hoeveelheid voorzien]]&gt;0,1,0)</f>
        <v>0</v>
      </c>
      <c r="C67" s="307"/>
      <c r="D67" s="308"/>
      <c r="E67" s="300"/>
      <c r="F67" s="135" t="s">
        <v>776</v>
      </c>
      <c r="G67" s="130"/>
      <c r="H67" s="311" t="s">
        <v>146</v>
      </c>
      <c r="I67" s="306"/>
      <c r="J67" s="306"/>
      <c r="K67" s="118" t="s">
        <v>28</v>
      </c>
      <c r="L67" s="317"/>
      <c r="M67" s="172"/>
      <c r="N67" s="312"/>
      <c r="O67" s="313"/>
      <c r="P67" s="73"/>
      <c r="Q67" s="52"/>
      <c r="R67" s="74">
        <v>100</v>
      </c>
      <c r="S67" s="329"/>
      <c r="T67" s="330"/>
      <c r="U67" s="331"/>
      <c r="V67" s="332"/>
      <c r="W67" s="333"/>
      <c r="X67" s="334"/>
      <c r="Y67" s="89">
        <f>SUM(Raming[[#This Row],[Aquafin]:[Aandeel 7]])</f>
        <v>100</v>
      </c>
      <c r="Z67" s="318">
        <f>IFERROR(ROUND(Raming[[#This Row],[Hoeveelheid voorzien]]*Raming[[#This Row],[Aquafin]]/100,2),0)</f>
        <v>0</v>
      </c>
      <c r="AA67" s="318">
        <f>IFERROR(ROUND(Raming[[#This Row],[HV1]]*Raming[[#This Row],[EHP]],2),0)</f>
        <v>0</v>
      </c>
      <c r="AB67" s="319">
        <f>IFERROR(ROUND(Raming[[#This Row],[Hoeveelheid voorzien]]*Raming[[#This Row],[Aandeel 2]]/100,2),0)</f>
        <v>0</v>
      </c>
      <c r="AC67" s="319">
        <f>IFERROR(ROUND(Raming[[#This Row],[HV2]]*Raming[[#This Row],[EHP]],2),0)</f>
        <v>0</v>
      </c>
      <c r="AD67" s="320">
        <f>IFERROR(ROUND(Raming[[#This Row],[Hoeveelheid voorzien]]*Raming[[#This Row],[Aandeel 3]]/100,2),0)</f>
        <v>0</v>
      </c>
      <c r="AE67" s="320">
        <f>IFERROR(ROUND(Raming[[#This Row],[HV3]]*Raming[[#This Row],[EHP]],2),0)</f>
        <v>0</v>
      </c>
      <c r="AF67" s="321">
        <f>IFERROR(ROUND(Raming[[#This Row],[Hoeveelheid voorzien]]*Raming[[#This Row],[Aandeel 4]]/100,2),0)</f>
        <v>0</v>
      </c>
      <c r="AG67" s="321">
        <f>IFERROR(ROUND(Raming[[#This Row],[HV4]]*Raming[[#This Row],[EHP]],2),0)</f>
        <v>0</v>
      </c>
      <c r="AH67" s="322">
        <f>IFERROR(ROUND(Raming[[#This Row],[Hoeveelheid voorzien]]*Raming[[#This Row],[Aandeel 5]]/100,2),0)</f>
        <v>0</v>
      </c>
      <c r="AI67" s="322">
        <f>IFERROR(ROUND(Raming[[#This Row],[HV5]]*Raming[[#This Row],[EHP]],2),0)</f>
        <v>0</v>
      </c>
      <c r="AJ67" s="323">
        <f>IFERROR(ROUND(Raming[[#This Row],[Hoeveelheid voorzien]]*Raming[[#This Row],[Aandeel 6]]/100,2),0)</f>
        <v>0</v>
      </c>
      <c r="AK67" s="323">
        <f>IFERROR(ROUND(Raming[[#This Row],[HV6]]*Raming[[#This Row],[EHP]],2),0)</f>
        <v>0</v>
      </c>
      <c r="AL67" s="324">
        <f>IFERROR(ROUND(Raming[[#This Row],[Hoeveelheid voorzien]]*Raming[[#This Row],[Aandeel 7]]/100,2),0)</f>
        <v>0</v>
      </c>
      <c r="AM67" s="324">
        <f>IFERROR(ROUND(Raming[[#This Row],[HV7]]*Raming[[#This Row],[EHP]],2),0)</f>
        <v>0</v>
      </c>
      <c r="AN67" s="89">
        <f>Raming[[#This Row],[HV7]]+Raming[[#This Row],[HV6]]+Raming[[#This Row],[HV5]]+Raming[[#This Row],[HV4]]+Raming[[#This Row],[HV3]]+Raming[[#This Row],[HV2]]+Raming[[#This Row],[HV1]]</f>
        <v>0</v>
      </c>
      <c r="AO67" s="89"/>
      <c r="AP67" s="94" t="str">
        <f>IFERROR(ROUND(AVERAGE(Raming[[#This Row],[kolom niet invullen]:[243/001]]),2),"")</f>
        <v/>
      </c>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row>
    <row r="68" spans="1:111">
      <c r="A68" s="156">
        <f>IF(Raming[[#This Row],[Nummering]]=1,SUM($B$9:B68),0)</f>
        <v>37</v>
      </c>
      <c r="B68" s="242">
        <f>IF(Raming[[#This Row],[Hoeveelheid voorzien]]&gt;0,1,0)</f>
        <v>1</v>
      </c>
      <c r="C68" s="116" t="s">
        <v>55</v>
      </c>
      <c r="D68" s="315" t="s">
        <v>777</v>
      </c>
      <c r="E68" s="300" t="s">
        <v>59</v>
      </c>
      <c r="F68" s="47" t="s">
        <v>148</v>
      </c>
      <c r="G68" s="130"/>
      <c r="H68" s="311"/>
      <c r="I68" s="306" t="s">
        <v>58</v>
      </c>
      <c r="J68" s="306" t="s">
        <v>68</v>
      </c>
      <c r="K68" s="118">
        <v>4.5</v>
      </c>
      <c r="L68" s="317"/>
      <c r="M68" s="172" t="s">
        <v>778</v>
      </c>
      <c r="N68" s="312"/>
      <c r="O68" s="313">
        <v>1648</v>
      </c>
      <c r="P68" s="73">
        <f>Raming[[#This Row],[Hoeveelheid voorzien]]*Raming[[#This Row],[EHP]]</f>
        <v>7416</v>
      </c>
      <c r="Q68" s="52"/>
      <c r="R68" s="74">
        <v>100</v>
      </c>
      <c r="S68" s="329"/>
      <c r="T68" s="330"/>
      <c r="U68" s="331"/>
      <c r="V68" s="332"/>
      <c r="W68" s="333"/>
      <c r="X68" s="334"/>
      <c r="Y68" s="89">
        <f>SUM(Raming[[#This Row],[Aquafin]:[Aandeel 7]])</f>
        <v>100</v>
      </c>
      <c r="Z68" s="318">
        <f>IFERROR(ROUND(Raming[[#This Row],[Hoeveelheid voorzien]]*Raming[[#This Row],[Aquafin]]/100,2),0)</f>
        <v>1648</v>
      </c>
      <c r="AA68" s="318">
        <f>IFERROR(ROUND(Raming[[#This Row],[HV1]]*Raming[[#This Row],[EHP]],2),0)</f>
        <v>7416</v>
      </c>
      <c r="AB68" s="319">
        <f>IFERROR(ROUND(Raming[[#This Row],[Hoeveelheid voorzien]]*Raming[[#This Row],[Aandeel 2]]/100,2),0)</f>
        <v>0</v>
      </c>
      <c r="AC68" s="319">
        <f>IFERROR(ROUND(Raming[[#This Row],[HV2]]*Raming[[#This Row],[EHP]],2),0)</f>
        <v>0</v>
      </c>
      <c r="AD68" s="320">
        <f>IFERROR(ROUND(Raming[[#This Row],[Hoeveelheid voorzien]]*Raming[[#This Row],[Aandeel 3]]/100,2),0)</f>
        <v>0</v>
      </c>
      <c r="AE68" s="320">
        <f>IFERROR(ROUND(Raming[[#This Row],[HV3]]*Raming[[#This Row],[EHP]],2),0)</f>
        <v>0</v>
      </c>
      <c r="AF68" s="321">
        <f>IFERROR(ROUND(Raming[[#This Row],[Hoeveelheid voorzien]]*Raming[[#This Row],[Aandeel 4]]/100,2),0)</f>
        <v>0</v>
      </c>
      <c r="AG68" s="321">
        <f>IFERROR(ROUND(Raming[[#This Row],[HV4]]*Raming[[#This Row],[EHP]],2),0)</f>
        <v>0</v>
      </c>
      <c r="AH68" s="322">
        <f>IFERROR(ROUND(Raming[[#This Row],[Hoeveelheid voorzien]]*Raming[[#This Row],[Aandeel 5]]/100,2),0)</f>
        <v>0</v>
      </c>
      <c r="AI68" s="322">
        <f>IFERROR(ROUND(Raming[[#This Row],[HV5]]*Raming[[#This Row],[EHP]],2),0)</f>
        <v>0</v>
      </c>
      <c r="AJ68" s="323">
        <f>IFERROR(ROUND(Raming[[#This Row],[Hoeveelheid voorzien]]*Raming[[#This Row],[Aandeel 6]]/100,2),0)</f>
        <v>0</v>
      </c>
      <c r="AK68" s="323">
        <f>IFERROR(ROUND(Raming[[#This Row],[HV6]]*Raming[[#This Row],[EHP]],2),0)</f>
        <v>0</v>
      </c>
      <c r="AL68" s="324">
        <f>IFERROR(ROUND(Raming[[#This Row],[Hoeveelheid voorzien]]*Raming[[#This Row],[Aandeel 7]]/100,2),0)</f>
        <v>0</v>
      </c>
      <c r="AM68" s="324">
        <f>IFERROR(ROUND(Raming[[#This Row],[HV7]]*Raming[[#This Row],[EHP]],2),0)</f>
        <v>0</v>
      </c>
      <c r="AN68" s="89">
        <f>Raming[[#This Row],[HV7]]+Raming[[#This Row],[HV6]]+Raming[[#This Row],[HV5]]+Raming[[#This Row],[HV4]]+Raming[[#This Row],[HV3]]+Raming[[#This Row],[HV2]]+Raming[[#This Row],[HV1]]</f>
        <v>1648</v>
      </c>
      <c r="AO68" s="89"/>
      <c r="AP68" s="94" t="str">
        <f>IFERROR(ROUND(AVERAGE(Raming[[#This Row],[kolom niet invullen]:[243/001]]),2),"")</f>
        <v/>
      </c>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row>
    <row r="69" spans="1:111">
      <c r="A69" s="156">
        <f>IF(Raming[[#This Row],[Nummering]]=1,SUM($B$9:B69),0)</f>
        <v>0</v>
      </c>
      <c r="B69" s="242">
        <f>IF(Raming[[#This Row],[Hoeveelheid voorzien]]&gt;0,1,0)</f>
        <v>0</v>
      </c>
      <c r="C69" s="132"/>
      <c r="D69" s="133" t="s">
        <v>149</v>
      </c>
      <c r="E69" s="134"/>
      <c r="F69" s="135" t="s">
        <v>150</v>
      </c>
      <c r="G69" s="136"/>
      <c r="H69" s="236" t="s">
        <v>146</v>
      </c>
      <c r="I69" s="133"/>
      <c r="J69" s="133" t="s">
        <v>28</v>
      </c>
      <c r="K69" s="118"/>
      <c r="L69" s="327"/>
      <c r="M69" s="48"/>
      <c r="N69" s="119"/>
      <c r="O69" s="40"/>
      <c r="P69" s="73">
        <f>Raming[[#This Row],[Hoeveelheid voorzien]]*Raming[[#This Row],[EHP]]</f>
        <v>0</v>
      </c>
      <c r="Q69" s="50"/>
      <c r="R69" s="74">
        <v>100</v>
      </c>
      <c r="S69" s="329"/>
      <c r="T69" s="330"/>
      <c r="U69" s="331"/>
      <c r="V69" s="332"/>
      <c r="W69" s="333"/>
      <c r="X69" s="334"/>
      <c r="Y69" s="89">
        <f>SUM(Raming[[#This Row],[Aquafin]:[Aandeel 7]])</f>
        <v>100</v>
      </c>
      <c r="Z69" s="318">
        <f>IFERROR(ROUND(Raming[[#This Row],[Hoeveelheid voorzien]]*Raming[[#This Row],[Aquafin]]/100,2),0)</f>
        <v>0</v>
      </c>
      <c r="AA69" s="318">
        <f>IFERROR(ROUND(Raming[[#This Row],[HV1]]*Raming[[#This Row],[EHP]],2),0)</f>
        <v>0</v>
      </c>
      <c r="AB69" s="319">
        <f>IFERROR(ROUND(Raming[[#This Row],[Hoeveelheid voorzien]]*Raming[[#This Row],[Aandeel 2]]/100,2),0)</f>
        <v>0</v>
      </c>
      <c r="AC69" s="319">
        <f>IFERROR(ROUND(Raming[[#This Row],[HV2]]*Raming[[#This Row],[EHP]],2),0)</f>
        <v>0</v>
      </c>
      <c r="AD69" s="320">
        <f>IFERROR(ROUND(Raming[[#This Row],[Hoeveelheid voorzien]]*Raming[[#This Row],[Aandeel 3]]/100,2),0)</f>
        <v>0</v>
      </c>
      <c r="AE69" s="320">
        <f>IFERROR(ROUND(Raming[[#This Row],[HV3]]*Raming[[#This Row],[EHP]],2),0)</f>
        <v>0</v>
      </c>
      <c r="AF69" s="321">
        <f>IFERROR(ROUND(Raming[[#This Row],[Hoeveelheid voorzien]]*Raming[[#This Row],[Aandeel 4]]/100,2),0)</f>
        <v>0</v>
      </c>
      <c r="AG69" s="321">
        <f>IFERROR(ROUND(Raming[[#This Row],[HV4]]*Raming[[#This Row],[EHP]],2),0)</f>
        <v>0</v>
      </c>
      <c r="AH69" s="322">
        <f>IFERROR(ROUND(Raming[[#This Row],[Hoeveelheid voorzien]]*Raming[[#This Row],[Aandeel 5]]/100,2),0)</f>
        <v>0</v>
      </c>
      <c r="AI69" s="322">
        <f>IFERROR(ROUND(Raming[[#This Row],[HV5]]*Raming[[#This Row],[EHP]],2),0)</f>
        <v>0</v>
      </c>
      <c r="AJ69" s="323">
        <f>IFERROR(ROUND(Raming[[#This Row],[Hoeveelheid voorzien]]*Raming[[#This Row],[Aandeel 6]]/100,2),0)</f>
        <v>0</v>
      </c>
      <c r="AK69" s="323">
        <f>IFERROR(ROUND(Raming[[#This Row],[HV6]]*Raming[[#This Row],[EHP]],2),0)</f>
        <v>0</v>
      </c>
      <c r="AL69" s="324">
        <f>IFERROR(ROUND(Raming[[#This Row],[Hoeveelheid voorzien]]*Raming[[#This Row],[Aandeel 7]]/100,2),0)</f>
        <v>0</v>
      </c>
      <c r="AM69" s="324">
        <f>IFERROR(ROUND(Raming[[#This Row],[HV7]]*Raming[[#This Row],[EHP]],2),0)</f>
        <v>0</v>
      </c>
      <c r="AN69" s="89">
        <f>Raming[[#This Row],[HV7]]+Raming[[#This Row],[HV6]]+Raming[[#This Row],[HV5]]+Raming[[#This Row],[HV4]]+Raming[[#This Row],[HV3]]+Raming[[#This Row],[HV2]]+Raming[[#This Row],[HV1]]</f>
        <v>0</v>
      </c>
      <c r="AO69" s="89"/>
      <c r="AP69" s="94" t="str">
        <f>IFERROR(ROUND(AVERAGE(Raming[[#This Row],[kolom niet invullen]:[243/001]]),2),"")</f>
        <v/>
      </c>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row>
    <row r="70" spans="1:111">
      <c r="A70" s="156">
        <f>IF(Raming[[#This Row],[Nummering]]=1,SUM($B$9:B70),0)</f>
        <v>38</v>
      </c>
      <c r="B70" s="242">
        <f>IF(Raming[[#This Row],[Hoeveelheid voorzien]]&gt;0,1,0)</f>
        <v>1</v>
      </c>
      <c r="C70" s="116" t="s">
        <v>55</v>
      </c>
      <c r="D70" s="117" t="s">
        <v>151</v>
      </c>
      <c r="E70" s="300" t="s">
        <v>59</v>
      </c>
      <c r="F70" s="47" t="s">
        <v>148</v>
      </c>
      <c r="G70" s="22"/>
      <c r="H70" s="236"/>
      <c r="I70" s="117" t="s">
        <v>58</v>
      </c>
      <c r="J70" s="253" t="s">
        <v>68</v>
      </c>
      <c r="K70" s="118">
        <v>11.5</v>
      </c>
      <c r="L70" s="327"/>
      <c r="M70" s="48"/>
      <c r="N70" s="95" t="s">
        <v>713</v>
      </c>
      <c r="O70" s="40">
        <v>1648</v>
      </c>
      <c r="P70" s="73">
        <f>Raming[[#This Row],[Hoeveelheid voorzien]]*Raming[[#This Row],[EHP]]</f>
        <v>18952</v>
      </c>
      <c r="Q70" s="50" t="s">
        <v>64</v>
      </c>
      <c r="R70" s="74">
        <v>100</v>
      </c>
      <c r="S70" s="329"/>
      <c r="T70" s="330"/>
      <c r="U70" s="331"/>
      <c r="V70" s="332"/>
      <c r="W70" s="333"/>
      <c r="X70" s="334"/>
      <c r="Y70" s="89">
        <f>SUM(Raming[[#This Row],[Aquafin]:[Aandeel 7]])</f>
        <v>100</v>
      </c>
      <c r="Z70" s="318">
        <f>IFERROR(ROUND(Raming[[#This Row],[Hoeveelheid voorzien]]*Raming[[#This Row],[Aquafin]]/100,2),0)</f>
        <v>1648</v>
      </c>
      <c r="AA70" s="318">
        <f>IFERROR(ROUND(Raming[[#This Row],[HV1]]*Raming[[#This Row],[EHP]],2),0)</f>
        <v>18952</v>
      </c>
      <c r="AB70" s="319">
        <f>IFERROR(ROUND(Raming[[#This Row],[Hoeveelheid voorzien]]*Raming[[#This Row],[Aandeel 2]]/100,2),0)</f>
        <v>0</v>
      </c>
      <c r="AC70" s="319">
        <f>IFERROR(ROUND(Raming[[#This Row],[HV2]]*Raming[[#This Row],[EHP]],2),0)</f>
        <v>0</v>
      </c>
      <c r="AD70" s="320">
        <f>IFERROR(ROUND(Raming[[#This Row],[Hoeveelheid voorzien]]*Raming[[#This Row],[Aandeel 3]]/100,2),0)</f>
        <v>0</v>
      </c>
      <c r="AE70" s="320">
        <f>IFERROR(ROUND(Raming[[#This Row],[HV3]]*Raming[[#This Row],[EHP]],2),0)</f>
        <v>0</v>
      </c>
      <c r="AF70" s="321">
        <f>IFERROR(ROUND(Raming[[#This Row],[Hoeveelheid voorzien]]*Raming[[#This Row],[Aandeel 4]]/100,2),0)</f>
        <v>0</v>
      </c>
      <c r="AG70" s="321">
        <f>IFERROR(ROUND(Raming[[#This Row],[HV4]]*Raming[[#This Row],[EHP]],2),0)</f>
        <v>0</v>
      </c>
      <c r="AH70" s="322">
        <f>IFERROR(ROUND(Raming[[#This Row],[Hoeveelheid voorzien]]*Raming[[#This Row],[Aandeel 5]]/100,2),0)</f>
        <v>0</v>
      </c>
      <c r="AI70" s="322">
        <f>IFERROR(ROUND(Raming[[#This Row],[HV5]]*Raming[[#This Row],[EHP]],2),0)</f>
        <v>0</v>
      </c>
      <c r="AJ70" s="323">
        <f>IFERROR(ROUND(Raming[[#This Row],[Hoeveelheid voorzien]]*Raming[[#This Row],[Aandeel 6]]/100,2),0)</f>
        <v>0</v>
      </c>
      <c r="AK70" s="323">
        <f>IFERROR(ROUND(Raming[[#This Row],[HV6]]*Raming[[#This Row],[EHP]],2),0)</f>
        <v>0</v>
      </c>
      <c r="AL70" s="324">
        <f>IFERROR(ROUND(Raming[[#This Row],[Hoeveelheid voorzien]]*Raming[[#This Row],[Aandeel 7]]/100,2),0)</f>
        <v>0</v>
      </c>
      <c r="AM70" s="324">
        <f>IFERROR(ROUND(Raming[[#This Row],[HV7]]*Raming[[#This Row],[EHP]],2),0)</f>
        <v>0</v>
      </c>
      <c r="AN70" s="89">
        <f>Raming[[#This Row],[HV7]]+Raming[[#This Row],[HV6]]+Raming[[#This Row],[HV5]]+Raming[[#This Row],[HV4]]+Raming[[#This Row],[HV3]]+Raming[[#This Row],[HV2]]+Raming[[#This Row],[HV1]]</f>
        <v>1648</v>
      </c>
      <c r="AO70" s="89"/>
      <c r="AP70" s="94" t="str">
        <f>IFERROR(ROUND(AVERAGE(Raming[[#This Row],[kolom niet invullen]:[243/001]]),2),"")</f>
        <v/>
      </c>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row>
    <row r="71" spans="1:111">
      <c r="A71" s="156">
        <f>IF(Raming[[#This Row],[Nummering]]=1,SUM($B$9:B71),0)</f>
        <v>39</v>
      </c>
      <c r="B71" s="242">
        <f>IF(Raming[[#This Row],[Hoeveelheid voorzien]]&gt;0,1,0)</f>
        <v>1</v>
      </c>
      <c r="C71" s="116" t="s">
        <v>60</v>
      </c>
      <c r="D71" s="117"/>
      <c r="E71" s="266" t="s">
        <v>61</v>
      </c>
      <c r="F71" s="47"/>
      <c r="G71" s="54" t="s">
        <v>775</v>
      </c>
      <c r="H71" s="236"/>
      <c r="I71" s="117" t="s">
        <v>58</v>
      </c>
      <c r="J71" s="253" t="s">
        <v>68</v>
      </c>
      <c r="K71" s="118">
        <v>6.39</v>
      </c>
      <c r="L71" s="327"/>
      <c r="M71" s="48" t="s">
        <v>712</v>
      </c>
      <c r="N71" s="95" t="s">
        <v>713</v>
      </c>
      <c r="O71" s="40">
        <v>200</v>
      </c>
      <c r="P71" s="73">
        <f>Raming[[#This Row],[Hoeveelheid voorzien]]*Raming[[#This Row],[EHP]]</f>
        <v>1278</v>
      </c>
      <c r="Q71" s="50" t="s">
        <v>64</v>
      </c>
      <c r="R71" s="74">
        <v>100</v>
      </c>
      <c r="S71" s="329"/>
      <c r="T71" s="330"/>
      <c r="U71" s="331"/>
      <c r="V71" s="332"/>
      <c r="W71" s="333"/>
      <c r="X71" s="334"/>
      <c r="Y71" s="89">
        <f>SUM(Raming[[#This Row],[Aquafin]:[Aandeel 7]])</f>
        <v>100</v>
      </c>
      <c r="Z71" s="318">
        <f>IFERROR(ROUND(Raming[[#This Row],[Hoeveelheid voorzien]]*Raming[[#This Row],[Aquafin]]/100,2),0)</f>
        <v>200</v>
      </c>
      <c r="AA71" s="318">
        <f>IFERROR(ROUND(Raming[[#This Row],[HV1]]*Raming[[#This Row],[EHP]],2),0)</f>
        <v>1278</v>
      </c>
      <c r="AB71" s="319">
        <f>IFERROR(ROUND(Raming[[#This Row],[Hoeveelheid voorzien]]*Raming[[#This Row],[Aandeel 2]]/100,2),0)</f>
        <v>0</v>
      </c>
      <c r="AC71" s="319">
        <f>IFERROR(ROUND(Raming[[#This Row],[HV2]]*Raming[[#This Row],[EHP]],2),0)</f>
        <v>0</v>
      </c>
      <c r="AD71" s="320">
        <f>IFERROR(ROUND(Raming[[#This Row],[Hoeveelheid voorzien]]*Raming[[#This Row],[Aandeel 3]]/100,2),0)</f>
        <v>0</v>
      </c>
      <c r="AE71" s="320">
        <f>IFERROR(ROUND(Raming[[#This Row],[HV3]]*Raming[[#This Row],[EHP]],2),0)</f>
        <v>0</v>
      </c>
      <c r="AF71" s="321">
        <f>IFERROR(ROUND(Raming[[#This Row],[Hoeveelheid voorzien]]*Raming[[#This Row],[Aandeel 4]]/100,2),0)</f>
        <v>0</v>
      </c>
      <c r="AG71" s="321">
        <f>IFERROR(ROUND(Raming[[#This Row],[HV4]]*Raming[[#This Row],[EHP]],2),0)</f>
        <v>0</v>
      </c>
      <c r="AH71" s="322">
        <f>IFERROR(ROUND(Raming[[#This Row],[Hoeveelheid voorzien]]*Raming[[#This Row],[Aandeel 5]]/100,2),0)</f>
        <v>0</v>
      </c>
      <c r="AI71" s="322">
        <f>IFERROR(ROUND(Raming[[#This Row],[HV5]]*Raming[[#This Row],[EHP]],2),0)</f>
        <v>0</v>
      </c>
      <c r="AJ71" s="323">
        <f>IFERROR(ROUND(Raming[[#This Row],[Hoeveelheid voorzien]]*Raming[[#This Row],[Aandeel 6]]/100,2),0)</f>
        <v>0</v>
      </c>
      <c r="AK71" s="323">
        <f>IFERROR(ROUND(Raming[[#This Row],[HV6]]*Raming[[#This Row],[EHP]],2),0)</f>
        <v>0</v>
      </c>
      <c r="AL71" s="324">
        <f>IFERROR(ROUND(Raming[[#This Row],[Hoeveelheid voorzien]]*Raming[[#This Row],[Aandeel 7]]/100,2),0)</f>
        <v>0</v>
      </c>
      <c r="AM71" s="324">
        <f>IFERROR(ROUND(Raming[[#This Row],[HV7]]*Raming[[#This Row],[EHP]],2),0)</f>
        <v>0</v>
      </c>
      <c r="AN71" s="89">
        <f>Raming[[#This Row],[HV7]]+Raming[[#This Row],[HV6]]+Raming[[#This Row],[HV5]]+Raming[[#This Row],[HV4]]+Raming[[#This Row],[HV3]]+Raming[[#This Row],[HV2]]+Raming[[#This Row],[HV1]]</f>
        <v>200</v>
      </c>
      <c r="AO71" s="89"/>
      <c r="AP71" s="94" t="str">
        <f>IFERROR(ROUND(AVERAGE(Raming[[#This Row],[kolom niet invullen]:[243/001]]),2),"")</f>
        <v/>
      </c>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row>
    <row r="72" spans="1:111">
      <c r="A72" s="156">
        <f>IF(Raming[[#This Row],[Nummering]]=1,SUM($B$9:B72),0)</f>
        <v>0</v>
      </c>
      <c r="B72" s="242">
        <f>IF(Raming[[#This Row],[Hoeveelheid voorzien]]&gt;0,1,0)</f>
        <v>0</v>
      </c>
      <c r="C72" s="132"/>
      <c r="D72" s="57"/>
      <c r="E72" s="134"/>
      <c r="F72" s="137" t="s">
        <v>642</v>
      </c>
      <c r="G72" s="136"/>
      <c r="H72" s="237" t="s">
        <v>153</v>
      </c>
      <c r="I72" s="133"/>
      <c r="J72" s="133" t="s">
        <v>28</v>
      </c>
      <c r="K72" s="118"/>
      <c r="L72" s="327"/>
      <c r="M72" s="48"/>
      <c r="N72" s="119"/>
      <c r="O72" s="40"/>
      <c r="P72" s="73">
        <f>Raming[[#This Row],[Hoeveelheid voorzien]]*Raming[[#This Row],[EHP]]</f>
        <v>0</v>
      </c>
      <c r="Q72" s="50"/>
      <c r="R72" s="74">
        <v>100</v>
      </c>
      <c r="S72" s="329"/>
      <c r="T72" s="330"/>
      <c r="U72" s="331"/>
      <c r="V72" s="332"/>
      <c r="W72" s="333"/>
      <c r="X72" s="334"/>
      <c r="Y72" s="89">
        <f>SUM(Raming[[#This Row],[Aquafin]:[Aandeel 7]])</f>
        <v>100</v>
      </c>
      <c r="Z72" s="318">
        <f>IFERROR(ROUND(Raming[[#This Row],[Hoeveelheid voorzien]]*Raming[[#This Row],[Aquafin]]/100,2),0)</f>
        <v>0</v>
      </c>
      <c r="AA72" s="318">
        <f>IFERROR(ROUND(Raming[[#This Row],[HV1]]*Raming[[#This Row],[EHP]],2),0)</f>
        <v>0</v>
      </c>
      <c r="AB72" s="319">
        <f>IFERROR(ROUND(Raming[[#This Row],[Hoeveelheid voorzien]]*Raming[[#This Row],[Aandeel 2]]/100,2),0)</f>
        <v>0</v>
      </c>
      <c r="AC72" s="319">
        <f>IFERROR(ROUND(Raming[[#This Row],[HV2]]*Raming[[#This Row],[EHP]],2),0)</f>
        <v>0</v>
      </c>
      <c r="AD72" s="320">
        <f>IFERROR(ROUND(Raming[[#This Row],[Hoeveelheid voorzien]]*Raming[[#This Row],[Aandeel 3]]/100,2),0)</f>
        <v>0</v>
      </c>
      <c r="AE72" s="320">
        <f>IFERROR(ROUND(Raming[[#This Row],[HV3]]*Raming[[#This Row],[EHP]],2),0)</f>
        <v>0</v>
      </c>
      <c r="AF72" s="321">
        <f>IFERROR(ROUND(Raming[[#This Row],[Hoeveelheid voorzien]]*Raming[[#This Row],[Aandeel 4]]/100,2),0)</f>
        <v>0</v>
      </c>
      <c r="AG72" s="321">
        <f>IFERROR(ROUND(Raming[[#This Row],[HV4]]*Raming[[#This Row],[EHP]],2),0)</f>
        <v>0</v>
      </c>
      <c r="AH72" s="322">
        <f>IFERROR(ROUND(Raming[[#This Row],[Hoeveelheid voorzien]]*Raming[[#This Row],[Aandeel 5]]/100,2),0)</f>
        <v>0</v>
      </c>
      <c r="AI72" s="322">
        <f>IFERROR(ROUND(Raming[[#This Row],[HV5]]*Raming[[#This Row],[EHP]],2),0)</f>
        <v>0</v>
      </c>
      <c r="AJ72" s="323">
        <f>IFERROR(ROUND(Raming[[#This Row],[Hoeveelheid voorzien]]*Raming[[#This Row],[Aandeel 6]]/100,2),0)</f>
        <v>0</v>
      </c>
      <c r="AK72" s="323">
        <f>IFERROR(ROUND(Raming[[#This Row],[HV6]]*Raming[[#This Row],[EHP]],2),0)</f>
        <v>0</v>
      </c>
      <c r="AL72" s="324">
        <f>IFERROR(ROUND(Raming[[#This Row],[Hoeveelheid voorzien]]*Raming[[#This Row],[Aandeel 7]]/100,2),0)</f>
        <v>0</v>
      </c>
      <c r="AM72" s="324">
        <f>IFERROR(ROUND(Raming[[#This Row],[HV7]]*Raming[[#This Row],[EHP]],2),0)</f>
        <v>0</v>
      </c>
      <c r="AN72" s="89">
        <f>Raming[[#This Row],[HV7]]+Raming[[#This Row],[HV6]]+Raming[[#This Row],[HV5]]+Raming[[#This Row],[HV4]]+Raming[[#This Row],[HV3]]+Raming[[#This Row],[HV2]]+Raming[[#This Row],[HV1]]</f>
        <v>0</v>
      </c>
      <c r="AO72" s="89"/>
      <c r="AP72" s="94" t="str">
        <f>IFERROR(ROUND(AVERAGE(Raming[[#This Row],[kolom niet invullen]:[243/001]]),2),"")</f>
        <v/>
      </c>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row>
    <row r="73" spans="1:111">
      <c r="A73" s="156">
        <f>IF(Raming[[#This Row],[Nummering]]=1,SUM($B$9:B73),0)</f>
        <v>40</v>
      </c>
      <c r="B73" s="242">
        <f>IF(Raming[[#This Row],[Hoeveelheid voorzien]]&gt;0,1,0)</f>
        <v>1</v>
      </c>
      <c r="C73" s="116" t="s">
        <v>60</v>
      </c>
      <c r="D73" s="57"/>
      <c r="E73" s="141" t="s">
        <v>74</v>
      </c>
      <c r="F73" s="56"/>
      <c r="G73" s="270" t="s">
        <v>643</v>
      </c>
      <c r="H73" s="237" t="s">
        <v>153</v>
      </c>
      <c r="I73" s="117" t="s">
        <v>58</v>
      </c>
      <c r="J73" s="117" t="s">
        <v>99</v>
      </c>
      <c r="K73" s="118">
        <v>0.5</v>
      </c>
      <c r="L73" s="340"/>
      <c r="M73" s="48"/>
      <c r="N73" s="95" t="s">
        <v>713</v>
      </c>
      <c r="O73" s="40">
        <v>7490.16</v>
      </c>
      <c r="P73" s="73">
        <f>Raming[[#This Row],[Hoeveelheid voorzien]]*Raming[[#This Row],[EHP]]</f>
        <v>3745.08</v>
      </c>
      <c r="Q73" s="50" t="s">
        <v>92</v>
      </c>
      <c r="R73" s="74">
        <v>100</v>
      </c>
      <c r="S73" s="329"/>
      <c r="T73" s="330"/>
      <c r="U73" s="331"/>
      <c r="V73" s="332"/>
      <c r="W73" s="333"/>
      <c r="X73" s="334"/>
      <c r="Y73" s="89">
        <f>SUM(Raming[[#This Row],[Aquafin]:[Aandeel 7]])</f>
        <v>100</v>
      </c>
      <c r="Z73" s="318">
        <f>IFERROR(ROUND(Raming[[#This Row],[Hoeveelheid voorzien]]*Raming[[#This Row],[Aquafin]]/100,2),0)</f>
        <v>7490.16</v>
      </c>
      <c r="AA73" s="318">
        <f>IFERROR(ROUND(Raming[[#This Row],[HV1]]*Raming[[#This Row],[EHP]],2),0)</f>
        <v>3745.08</v>
      </c>
      <c r="AB73" s="319">
        <f>IFERROR(ROUND(Raming[[#This Row],[Hoeveelheid voorzien]]*Raming[[#This Row],[Aandeel 2]]/100,2),0)</f>
        <v>0</v>
      </c>
      <c r="AC73" s="319">
        <f>IFERROR(ROUND(Raming[[#This Row],[HV2]]*Raming[[#This Row],[EHP]],2),0)</f>
        <v>0</v>
      </c>
      <c r="AD73" s="320">
        <f>IFERROR(ROUND(Raming[[#This Row],[Hoeveelheid voorzien]]*Raming[[#This Row],[Aandeel 3]]/100,2),0)</f>
        <v>0</v>
      </c>
      <c r="AE73" s="320">
        <f>IFERROR(ROUND(Raming[[#This Row],[HV3]]*Raming[[#This Row],[EHP]],2),0)</f>
        <v>0</v>
      </c>
      <c r="AF73" s="321">
        <f>IFERROR(ROUND(Raming[[#This Row],[Hoeveelheid voorzien]]*Raming[[#This Row],[Aandeel 4]]/100,2),0)</f>
        <v>0</v>
      </c>
      <c r="AG73" s="321">
        <f>IFERROR(ROUND(Raming[[#This Row],[HV4]]*Raming[[#This Row],[EHP]],2),0)</f>
        <v>0</v>
      </c>
      <c r="AH73" s="322">
        <f>IFERROR(ROUND(Raming[[#This Row],[Hoeveelheid voorzien]]*Raming[[#This Row],[Aandeel 5]]/100,2),0)</f>
        <v>0</v>
      </c>
      <c r="AI73" s="322">
        <f>IFERROR(ROUND(Raming[[#This Row],[HV5]]*Raming[[#This Row],[EHP]],2),0)</f>
        <v>0</v>
      </c>
      <c r="AJ73" s="323">
        <f>IFERROR(ROUND(Raming[[#This Row],[Hoeveelheid voorzien]]*Raming[[#This Row],[Aandeel 6]]/100,2),0)</f>
        <v>0</v>
      </c>
      <c r="AK73" s="323">
        <f>IFERROR(ROUND(Raming[[#This Row],[HV6]]*Raming[[#This Row],[EHP]],2),0)</f>
        <v>0</v>
      </c>
      <c r="AL73" s="324">
        <f>IFERROR(ROUND(Raming[[#This Row],[Hoeveelheid voorzien]]*Raming[[#This Row],[Aandeel 7]]/100,2),0)</f>
        <v>0</v>
      </c>
      <c r="AM73" s="324">
        <f>IFERROR(ROUND(Raming[[#This Row],[HV7]]*Raming[[#This Row],[EHP]],2),0)</f>
        <v>0</v>
      </c>
      <c r="AN73" s="89">
        <f>Raming[[#This Row],[HV7]]+Raming[[#This Row],[HV6]]+Raming[[#This Row],[HV5]]+Raming[[#This Row],[HV4]]+Raming[[#This Row],[HV3]]+Raming[[#This Row],[HV2]]+Raming[[#This Row],[HV1]]</f>
        <v>7490.16</v>
      </c>
      <c r="AO73" s="89"/>
      <c r="AP73" s="94" t="str">
        <f>IFERROR(ROUND(AVERAGE(Raming[[#This Row],[kolom niet invullen]:[243/001]]),2),"")</f>
        <v/>
      </c>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row>
    <row r="74" spans="1:111">
      <c r="A74" s="156">
        <f>IF(Raming[[#This Row],[Nummering]]=1,SUM($B$9:B74),0)</f>
        <v>41</v>
      </c>
      <c r="B74" s="242">
        <f>IF(Raming[[#This Row],[Hoeveelheid voorzien]]&gt;0,1,0)</f>
        <v>1</v>
      </c>
      <c r="C74" s="116" t="s">
        <v>60</v>
      </c>
      <c r="D74" s="57"/>
      <c r="E74" s="141" t="s">
        <v>74</v>
      </c>
      <c r="F74" s="56"/>
      <c r="G74" s="270" t="s">
        <v>644</v>
      </c>
      <c r="H74" s="237" t="s">
        <v>153</v>
      </c>
      <c r="I74" s="161" t="s">
        <v>34</v>
      </c>
      <c r="J74" s="161" t="s">
        <v>33</v>
      </c>
      <c r="K74" s="118">
        <v>6242</v>
      </c>
      <c r="L74" s="340"/>
      <c r="M74" s="157" t="s">
        <v>838</v>
      </c>
      <c r="N74" s="95" t="s">
        <v>713</v>
      </c>
      <c r="O74" s="40">
        <v>1</v>
      </c>
      <c r="P74" s="73">
        <f>Raming[[#This Row],[Hoeveelheid voorzien]]*Raming[[#This Row],[EHP]]</f>
        <v>6242</v>
      </c>
      <c r="Q74" s="50" t="s">
        <v>92</v>
      </c>
      <c r="R74" s="74">
        <v>100</v>
      </c>
      <c r="S74" s="329"/>
      <c r="T74" s="330"/>
      <c r="U74" s="331"/>
      <c r="V74" s="332"/>
      <c r="W74" s="333"/>
      <c r="X74" s="334"/>
      <c r="Y74" s="89">
        <f>SUM(Raming[[#This Row],[Aquafin]:[Aandeel 7]])</f>
        <v>100</v>
      </c>
      <c r="Z74" s="318">
        <f>IFERROR(ROUND(Raming[[#This Row],[Hoeveelheid voorzien]]*Raming[[#This Row],[Aquafin]]/100,2),0)</f>
        <v>1</v>
      </c>
      <c r="AA74" s="318">
        <f>IFERROR(ROUND(Raming[[#This Row],[HV1]]*Raming[[#This Row],[EHP]],2),0)</f>
        <v>6242</v>
      </c>
      <c r="AB74" s="319">
        <f>IFERROR(ROUND(Raming[[#This Row],[Hoeveelheid voorzien]]*Raming[[#This Row],[Aandeel 2]]/100,2),0)</f>
        <v>0</v>
      </c>
      <c r="AC74" s="319">
        <f>IFERROR(ROUND(Raming[[#This Row],[HV2]]*Raming[[#This Row],[EHP]],2),0)</f>
        <v>0</v>
      </c>
      <c r="AD74" s="320">
        <f>IFERROR(ROUND(Raming[[#This Row],[Hoeveelheid voorzien]]*Raming[[#This Row],[Aandeel 3]]/100,2),0)</f>
        <v>0</v>
      </c>
      <c r="AE74" s="320">
        <f>IFERROR(ROUND(Raming[[#This Row],[HV3]]*Raming[[#This Row],[EHP]],2),0)</f>
        <v>0</v>
      </c>
      <c r="AF74" s="321">
        <f>IFERROR(ROUND(Raming[[#This Row],[Hoeveelheid voorzien]]*Raming[[#This Row],[Aandeel 4]]/100,2),0)</f>
        <v>0</v>
      </c>
      <c r="AG74" s="321">
        <f>IFERROR(ROUND(Raming[[#This Row],[HV4]]*Raming[[#This Row],[EHP]],2),0)</f>
        <v>0</v>
      </c>
      <c r="AH74" s="322">
        <f>IFERROR(ROUND(Raming[[#This Row],[Hoeveelheid voorzien]]*Raming[[#This Row],[Aandeel 5]]/100,2),0)</f>
        <v>0</v>
      </c>
      <c r="AI74" s="322">
        <f>IFERROR(ROUND(Raming[[#This Row],[HV5]]*Raming[[#This Row],[EHP]],2),0)</f>
        <v>0</v>
      </c>
      <c r="AJ74" s="323">
        <f>IFERROR(ROUND(Raming[[#This Row],[Hoeveelheid voorzien]]*Raming[[#This Row],[Aandeel 6]]/100,2),0)</f>
        <v>0</v>
      </c>
      <c r="AK74" s="323">
        <f>IFERROR(ROUND(Raming[[#This Row],[HV6]]*Raming[[#This Row],[EHP]],2),0)</f>
        <v>0</v>
      </c>
      <c r="AL74" s="324">
        <f>IFERROR(ROUND(Raming[[#This Row],[Hoeveelheid voorzien]]*Raming[[#This Row],[Aandeel 7]]/100,2),0)</f>
        <v>0</v>
      </c>
      <c r="AM74" s="324">
        <f>IFERROR(ROUND(Raming[[#This Row],[HV7]]*Raming[[#This Row],[EHP]],2),0)</f>
        <v>0</v>
      </c>
      <c r="AN74" s="89">
        <f>Raming[[#This Row],[HV7]]+Raming[[#This Row],[HV6]]+Raming[[#This Row],[HV5]]+Raming[[#This Row],[HV4]]+Raming[[#This Row],[HV3]]+Raming[[#This Row],[HV2]]+Raming[[#This Row],[HV1]]</f>
        <v>1</v>
      </c>
      <c r="AO74" s="89"/>
      <c r="AP74" s="94" t="str">
        <f>IFERROR(ROUND(AVERAGE(Raming[[#This Row],[kolom niet invullen]:[243/001]]),2),"")</f>
        <v/>
      </c>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row>
    <row r="75" spans="1:111">
      <c r="A75" s="156">
        <f>IF(Raming[[#This Row],[Nummering]]=1,SUM($B$9:B75),0)</f>
        <v>0</v>
      </c>
      <c r="B75" s="242">
        <f>IF(Raming[[#This Row],[Hoeveelheid voorzien]]&gt;0,1,0)</f>
        <v>0</v>
      </c>
      <c r="C75" s="116"/>
      <c r="D75" s="57"/>
      <c r="E75" s="248"/>
      <c r="F75" s="137" t="s">
        <v>154</v>
      </c>
      <c r="G75" s="54"/>
      <c r="H75" s="236"/>
      <c r="I75" s="117"/>
      <c r="J75" s="253"/>
      <c r="K75" s="118"/>
      <c r="L75" s="327"/>
      <c r="M75" s="48"/>
      <c r="N75" s="119"/>
      <c r="O75" s="40"/>
      <c r="P75" s="73">
        <f>Raming[[#This Row],[Hoeveelheid voorzien]]*Raming[[#This Row],[EHP]]</f>
        <v>0</v>
      </c>
      <c r="Q75" s="50" t="s">
        <v>168</v>
      </c>
      <c r="R75" s="74">
        <v>100</v>
      </c>
      <c r="S75" s="329"/>
      <c r="T75" s="330"/>
      <c r="U75" s="331"/>
      <c r="V75" s="332"/>
      <c r="W75" s="333"/>
      <c r="X75" s="334"/>
      <c r="Y75" s="89">
        <f>SUM(Raming[[#This Row],[Aquafin]:[Aandeel 7]])</f>
        <v>100</v>
      </c>
      <c r="Z75" s="318">
        <f>IFERROR(ROUND(Raming[[#This Row],[Hoeveelheid voorzien]]*Raming[[#This Row],[Aquafin]]/100,2),0)</f>
        <v>0</v>
      </c>
      <c r="AA75" s="318">
        <f>IFERROR(ROUND(Raming[[#This Row],[HV1]]*Raming[[#This Row],[EHP]],2),0)</f>
        <v>0</v>
      </c>
      <c r="AB75" s="319">
        <f>IFERROR(ROUND(Raming[[#This Row],[Hoeveelheid voorzien]]*Raming[[#This Row],[Aandeel 2]]/100,2),0)</f>
        <v>0</v>
      </c>
      <c r="AC75" s="319">
        <f>IFERROR(ROUND(Raming[[#This Row],[HV2]]*Raming[[#This Row],[EHP]],2),0)</f>
        <v>0</v>
      </c>
      <c r="AD75" s="320">
        <f>IFERROR(ROUND(Raming[[#This Row],[Hoeveelheid voorzien]]*Raming[[#This Row],[Aandeel 3]]/100,2),0)</f>
        <v>0</v>
      </c>
      <c r="AE75" s="320">
        <f>IFERROR(ROUND(Raming[[#This Row],[HV3]]*Raming[[#This Row],[EHP]],2),0)</f>
        <v>0</v>
      </c>
      <c r="AF75" s="321">
        <f>IFERROR(ROUND(Raming[[#This Row],[Hoeveelheid voorzien]]*Raming[[#This Row],[Aandeel 4]]/100,2),0)</f>
        <v>0</v>
      </c>
      <c r="AG75" s="321">
        <f>IFERROR(ROUND(Raming[[#This Row],[HV4]]*Raming[[#This Row],[EHP]],2),0)</f>
        <v>0</v>
      </c>
      <c r="AH75" s="322">
        <f>IFERROR(ROUND(Raming[[#This Row],[Hoeveelheid voorzien]]*Raming[[#This Row],[Aandeel 5]]/100,2),0)</f>
        <v>0</v>
      </c>
      <c r="AI75" s="322">
        <f>IFERROR(ROUND(Raming[[#This Row],[HV5]]*Raming[[#This Row],[EHP]],2),0)</f>
        <v>0</v>
      </c>
      <c r="AJ75" s="323">
        <f>IFERROR(ROUND(Raming[[#This Row],[Hoeveelheid voorzien]]*Raming[[#This Row],[Aandeel 6]]/100,2),0)</f>
        <v>0</v>
      </c>
      <c r="AK75" s="323">
        <f>IFERROR(ROUND(Raming[[#This Row],[HV6]]*Raming[[#This Row],[EHP]],2),0)</f>
        <v>0</v>
      </c>
      <c r="AL75" s="324">
        <f>IFERROR(ROUND(Raming[[#This Row],[Hoeveelheid voorzien]]*Raming[[#This Row],[Aandeel 7]]/100,2),0)</f>
        <v>0</v>
      </c>
      <c r="AM75" s="324">
        <f>IFERROR(ROUND(Raming[[#This Row],[HV7]]*Raming[[#This Row],[EHP]],2),0)</f>
        <v>0</v>
      </c>
      <c r="AN75" s="89">
        <f>Raming[[#This Row],[HV7]]+Raming[[#This Row],[HV6]]+Raming[[#This Row],[HV5]]+Raming[[#This Row],[HV4]]+Raming[[#This Row],[HV3]]+Raming[[#This Row],[HV2]]+Raming[[#This Row],[HV1]]</f>
        <v>0</v>
      </c>
      <c r="AO75" s="89"/>
      <c r="AP75" s="94" t="str">
        <f>IFERROR(ROUND(AVERAGE(Raming[[#This Row],[kolom niet invullen]:[243/001]]),2),"")</f>
        <v/>
      </c>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row>
    <row r="76" spans="1:111">
      <c r="A76" s="156">
        <f>IF(Raming[[#This Row],[Nummering]]=1,SUM($B$9:B76),0)</f>
        <v>42</v>
      </c>
      <c r="B76" s="242">
        <f>IF(Raming[[#This Row],[Hoeveelheid voorzien]]&gt;0,1,0)</f>
        <v>1</v>
      </c>
      <c r="C76" s="116" t="s">
        <v>60</v>
      </c>
      <c r="D76" s="57"/>
      <c r="E76" s="248" t="s">
        <v>74</v>
      </c>
      <c r="F76" s="127"/>
      <c r="G76" s="271" t="s">
        <v>640</v>
      </c>
      <c r="H76" s="236"/>
      <c r="I76" s="161" t="s">
        <v>32</v>
      </c>
      <c r="J76" s="161" t="s">
        <v>33</v>
      </c>
      <c r="K76" s="118">
        <v>762.24</v>
      </c>
      <c r="L76" s="327"/>
      <c r="M76" s="48"/>
      <c r="N76" s="95" t="s">
        <v>713</v>
      </c>
      <c r="O76" s="40">
        <v>1</v>
      </c>
      <c r="P76" s="73">
        <f>Raming[[#This Row],[Hoeveelheid voorzien]]*Raming[[#This Row],[EHP]]</f>
        <v>762.24</v>
      </c>
      <c r="Q76" s="50" t="s">
        <v>168</v>
      </c>
      <c r="R76" s="74">
        <v>100</v>
      </c>
      <c r="S76" s="329"/>
      <c r="T76" s="330"/>
      <c r="U76" s="331"/>
      <c r="V76" s="332"/>
      <c r="W76" s="333"/>
      <c r="X76" s="334"/>
      <c r="Y76" s="89">
        <f>SUM(Raming[[#This Row],[Aquafin]:[Aandeel 7]])</f>
        <v>100</v>
      </c>
      <c r="Z76" s="318">
        <f>IFERROR(ROUND(Raming[[#This Row],[Hoeveelheid voorzien]]*Raming[[#This Row],[Aquafin]]/100,2),0)</f>
        <v>1</v>
      </c>
      <c r="AA76" s="318">
        <f>IFERROR(ROUND(Raming[[#This Row],[HV1]]*Raming[[#This Row],[EHP]],2),0)</f>
        <v>762.24</v>
      </c>
      <c r="AB76" s="319">
        <f>IFERROR(ROUND(Raming[[#This Row],[Hoeveelheid voorzien]]*Raming[[#This Row],[Aandeel 2]]/100,2),0)</f>
        <v>0</v>
      </c>
      <c r="AC76" s="319">
        <f>IFERROR(ROUND(Raming[[#This Row],[HV2]]*Raming[[#This Row],[EHP]],2),0)</f>
        <v>0</v>
      </c>
      <c r="AD76" s="320">
        <f>IFERROR(ROUND(Raming[[#This Row],[Hoeveelheid voorzien]]*Raming[[#This Row],[Aandeel 3]]/100,2),0)</f>
        <v>0</v>
      </c>
      <c r="AE76" s="320">
        <f>IFERROR(ROUND(Raming[[#This Row],[HV3]]*Raming[[#This Row],[EHP]],2),0)</f>
        <v>0</v>
      </c>
      <c r="AF76" s="321">
        <f>IFERROR(ROUND(Raming[[#This Row],[Hoeveelheid voorzien]]*Raming[[#This Row],[Aandeel 4]]/100,2),0)</f>
        <v>0</v>
      </c>
      <c r="AG76" s="321">
        <f>IFERROR(ROUND(Raming[[#This Row],[HV4]]*Raming[[#This Row],[EHP]],2),0)</f>
        <v>0</v>
      </c>
      <c r="AH76" s="322">
        <f>IFERROR(ROUND(Raming[[#This Row],[Hoeveelheid voorzien]]*Raming[[#This Row],[Aandeel 5]]/100,2),0)</f>
        <v>0</v>
      </c>
      <c r="AI76" s="322">
        <f>IFERROR(ROUND(Raming[[#This Row],[HV5]]*Raming[[#This Row],[EHP]],2),0)</f>
        <v>0</v>
      </c>
      <c r="AJ76" s="323">
        <f>IFERROR(ROUND(Raming[[#This Row],[Hoeveelheid voorzien]]*Raming[[#This Row],[Aandeel 6]]/100,2),0)</f>
        <v>0</v>
      </c>
      <c r="AK76" s="323">
        <f>IFERROR(ROUND(Raming[[#This Row],[HV6]]*Raming[[#This Row],[EHP]],2),0)</f>
        <v>0</v>
      </c>
      <c r="AL76" s="324">
        <f>IFERROR(ROUND(Raming[[#This Row],[Hoeveelheid voorzien]]*Raming[[#This Row],[Aandeel 7]]/100,2),0)</f>
        <v>0</v>
      </c>
      <c r="AM76" s="324">
        <f>IFERROR(ROUND(Raming[[#This Row],[HV7]]*Raming[[#This Row],[EHP]],2),0)</f>
        <v>0</v>
      </c>
      <c r="AN76" s="89">
        <f>Raming[[#This Row],[HV7]]+Raming[[#This Row],[HV6]]+Raming[[#This Row],[HV5]]+Raming[[#This Row],[HV4]]+Raming[[#This Row],[HV3]]+Raming[[#This Row],[HV2]]+Raming[[#This Row],[HV1]]</f>
        <v>1</v>
      </c>
      <c r="AO76" s="89"/>
      <c r="AP76" s="94" t="str">
        <f>IFERROR(ROUND(AVERAGE(Raming[[#This Row],[kolom niet invullen]:[243/001]]),2),"")</f>
        <v/>
      </c>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row>
    <row r="77" spans="1:111">
      <c r="A77" s="156">
        <f>IF(Raming[[#This Row],[Nummering]]=1,SUM($B$9:B77),0)</f>
        <v>43</v>
      </c>
      <c r="B77" s="242">
        <f>IF(Raming[[#This Row],[Hoeveelheid voorzien]]&gt;0,1,0)</f>
        <v>1</v>
      </c>
      <c r="C77" s="116" t="s">
        <v>60</v>
      </c>
      <c r="D77" s="57"/>
      <c r="E77" s="140" t="s">
        <v>74</v>
      </c>
      <c r="F77" s="56"/>
      <c r="G77" s="54" t="s">
        <v>152</v>
      </c>
      <c r="H77" s="236"/>
      <c r="I77" s="161" t="s">
        <v>58</v>
      </c>
      <c r="J77" s="253" t="s">
        <v>80</v>
      </c>
      <c r="K77" s="118">
        <v>5.52</v>
      </c>
      <c r="L77" s="327"/>
      <c r="M77" s="48"/>
      <c r="N77" s="95" t="s">
        <v>713</v>
      </c>
      <c r="O77" s="40">
        <v>925</v>
      </c>
      <c r="P77" s="73">
        <f>Raming[[#This Row],[Hoeveelheid voorzien]]*Raming[[#This Row],[EHP]]</f>
        <v>5106</v>
      </c>
      <c r="Q77" s="50" t="s">
        <v>168</v>
      </c>
      <c r="R77" s="74">
        <v>100</v>
      </c>
      <c r="S77" s="329"/>
      <c r="T77" s="330"/>
      <c r="U77" s="331"/>
      <c r="V77" s="332"/>
      <c r="W77" s="333"/>
      <c r="X77" s="334"/>
      <c r="Y77" s="89">
        <f>SUM(Raming[[#This Row],[Aquafin]:[Aandeel 7]])</f>
        <v>100</v>
      </c>
      <c r="Z77" s="318">
        <f>IFERROR(ROUND(Raming[[#This Row],[Hoeveelheid voorzien]]*Raming[[#This Row],[Aquafin]]/100,2),0)</f>
        <v>925</v>
      </c>
      <c r="AA77" s="318">
        <f>IFERROR(ROUND(Raming[[#This Row],[HV1]]*Raming[[#This Row],[EHP]],2),0)</f>
        <v>5106</v>
      </c>
      <c r="AB77" s="319">
        <f>IFERROR(ROUND(Raming[[#This Row],[Hoeveelheid voorzien]]*Raming[[#This Row],[Aandeel 2]]/100,2),0)</f>
        <v>0</v>
      </c>
      <c r="AC77" s="319">
        <f>IFERROR(ROUND(Raming[[#This Row],[HV2]]*Raming[[#This Row],[EHP]],2),0)</f>
        <v>0</v>
      </c>
      <c r="AD77" s="320">
        <f>IFERROR(ROUND(Raming[[#This Row],[Hoeveelheid voorzien]]*Raming[[#This Row],[Aandeel 3]]/100,2),0)</f>
        <v>0</v>
      </c>
      <c r="AE77" s="320">
        <f>IFERROR(ROUND(Raming[[#This Row],[HV3]]*Raming[[#This Row],[EHP]],2),0)</f>
        <v>0</v>
      </c>
      <c r="AF77" s="321">
        <f>IFERROR(ROUND(Raming[[#This Row],[Hoeveelheid voorzien]]*Raming[[#This Row],[Aandeel 4]]/100,2),0)</f>
        <v>0</v>
      </c>
      <c r="AG77" s="321">
        <f>IFERROR(ROUND(Raming[[#This Row],[HV4]]*Raming[[#This Row],[EHP]],2),0)</f>
        <v>0</v>
      </c>
      <c r="AH77" s="322">
        <f>IFERROR(ROUND(Raming[[#This Row],[Hoeveelheid voorzien]]*Raming[[#This Row],[Aandeel 5]]/100,2),0)</f>
        <v>0</v>
      </c>
      <c r="AI77" s="322">
        <f>IFERROR(ROUND(Raming[[#This Row],[HV5]]*Raming[[#This Row],[EHP]],2),0)</f>
        <v>0</v>
      </c>
      <c r="AJ77" s="323">
        <f>IFERROR(ROUND(Raming[[#This Row],[Hoeveelheid voorzien]]*Raming[[#This Row],[Aandeel 6]]/100,2),0)</f>
        <v>0</v>
      </c>
      <c r="AK77" s="323">
        <f>IFERROR(ROUND(Raming[[#This Row],[HV6]]*Raming[[#This Row],[EHP]],2),0)</f>
        <v>0</v>
      </c>
      <c r="AL77" s="324">
        <f>IFERROR(ROUND(Raming[[#This Row],[Hoeveelheid voorzien]]*Raming[[#This Row],[Aandeel 7]]/100,2),0)</f>
        <v>0</v>
      </c>
      <c r="AM77" s="324">
        <f>IFERROR(ROUND(Raming[[#This Row],[HV7]]*Raming[[#This Row],[EHP]],2),0)</f>
        <v>0</v>
      </c>
      <c r="AN77" s="89">
        <f>Raming[[#This Row],[HV7]]+Raming[[#This Row],[HV6]]+Raming[[#This Row],[HV5]]+Raming[[#This Row],[HV4]]+Raming[[#This Row],[HV3]]+Raming[[#This Row],[HV2]]+Raming[[#This Row],[HV1]]</f>
        <v>925</v>
      </c>
      <c r="AO77" s="89"/>
      <c r="AP77" s="94" t="str">
        <f>IFERROR(ROUND(AVERAGE(Raming[[#This Row],[kolom niet invullen]:[243/001]]),2),"")</f>
        <v/>
      </c>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row>
    <row r="78" spans="1:111">
      <c r="A78" s="156">
        <f>IF(Raming[[#This Row],[Nummering]]=1,SUM($B$9:B78),0)</f>
        <v>44</v>
      </c>
      <c r="B78" s="242">
        <f>IF(Raming[[#This Row],[Hoeveelheid voorzien]]&gt;0,1,0)</f>
        <v>1</v>
      </c>
      <c r="C78" s="116" t="s">
        <v>60</v>
      </c>
      <c r="D78" s="57"/>
      <c r="E78" s="140" t="s">
        <v>74</v>
      </c>
      <c r="F78" s="56"/>
      <c r="G78" s="54" t="s">
        <v>641</v>
      </c>
      <c r="H78" s="236"/>
      <c r="I78" s="161" t="s">
        <v>58</v>
      </c>
      <c r="J78" s="253" t="s">
        <v>80</v>
      </c>
      <c r="K78" s="118">
        <v>5.52</v>
      </c>
      <c r="L78" s="327"/>
      <c r="M78" s="48"/>
      <c r="N78" s="95" t="s">
        <v>713</v>
      </c>
      <c r="O78" s="40">
        <v>1155.5999999999999</v>
      </c>
      <c r="P78" s="73">
        <f>Raming[[#This Row],[Hoeveelheid voorzien]]*Raming[[#This Row],[EHP]]</f>
        <v>6378.9119999999994</v>
      </c>
      <c r="Q78" s="50" t="s">
        <v>168</v>
      </c>
      <c r="R78" s="74">
        <v>100</v>
      </c>
      <c r="S78" s="329"/>
      <c r="T78" s="330"/>
      <c r="U78" s="331"/>
      <c r="V78" s="332"/>
      <c r="W78" s="333"/>
      <c r="X78" s="334"/>
      <c r="Y78" s="89">
        <f>SUM(Raming[[#This Row],[Aquafin]:[Aandeel 7]])</f>
        <v>100</v>
      </c>
      <c r="Z78" s="318">
        <f>IFERROR(ROUND(Raming[[#This Row],[Hoeveelheid voorzien]]*Raming[[#This Row],[Aquafin]]/100,2),0)</f>
        <v>1155.5999999999999</v>
      </c>
      <c r="AA78" s="318">
        <f>IFERROR(ROUND(Raming[[#This Row],[HV1]]*Raming[[#This Row],[EHP]],2),0)</f>
        <v>6378.91</v>
      </c>
      <c r="AB78" s="319">
        <f>IFERROR(ROUND(Raming[[#This Row],[Hoeveelheid voorzien]]*Raming[[#This Row],[Aandeel 2]]/100,2),0)</f>
        <v>0</v>
      </c>
      <c r="AC78" s="319">
        <f>IFERROR(ROUND(Raming[[#This Row],[HV2]]*Raming[[#This Row],[EHP]],2),0)</f>
        <v>0</v>
      </c>
      <c r="AD78" s="320">
        <f>IFERROR(ROUND(Raming[[#This Row],[Hoeveelheid voorzien]]*Raming[[#This Row],[Aandeel 3]]/100,2),0)</f>
        <v>0</v>
      </c>
      <c r="AE78" s="320">
        <f>IFERROR(ROUND(Raming[[#This Row],[HV3]]*Raming[[#This Row],[EHP]],2),0)</f>
        <v>0</v>
      </c>
      <c r="AF78" s="321">
        <f>IFERROR(ROUND(Raming[[#This Row],[Hoeveelheid voorzien]]*Raming[[#This Row],[Aandeel 4]]/100,2),0)</f>
        <v>0</v>
      </c>
      <c r="AG78" s="321">
        <f>IFERROR(ROUND(Raming[[#This Row],[HV4]]*Raming[[#This Row],[EHP]],2),0)</f>
        <v>0</v>
      </c>
      <c r="AH78" s="322">
        <f>IFERROR(ROUND(Raming[[#This Row],[Hoeveelheid voorzien]]*Raming[[#This Row],[Aandeel 5]]/100,2),0)</f>
        <v>0</v>
      </c>
      <c r="AI78" s="322">
        <f>IFERROR(ROUND(Raming[[#This Row],[HV5]]*Raming[[#This Row],[EHP]],2),0)</f>
        <v>0</v>
      </c>
      <c r="AJ78" s="323">
        <f>IFERROR(ROUND(Raming[[#This Row],[Hoeveelheid voorzien]]*Raming[[#This Row],[Aandeel 6]]/100,2),0)</f>
        <v>0</v>
      </c>
      <c r="AK78" s="323">
        <f>IFERROR(ROUND(Raming[[#This Row],[HV6]]*Raming[[#This Row],[EHP]],2),0)</f>
        <v>0</v>
      </c>
      <c r="AL78" s="324">
        <f>IFERROR(ROUND(Raming[[#This Row],[Hoeveelheid voorzien]]*Raming[[#This Row],[Aandeel 7]]/100,2),0)</f>
        <v>0</v>
      </c>
      <c r="AM78" s="324">
        <f>IFERROR(ROUND(Raming[[#This Row],[HV7]]*Raming[[#This Row],[EHP]],2),0)</f>
        <v>0</v>
      </c>
      <c r="AN78" s="89">
        <f>Raming[[#This Row],[HV7]]+Raming[[#This Row],[HV6]]+Raming[[#This Row],[HV5]]+Raming[[#This Row],[HV4]]+Raming[[#This Row],[HV3]]+Raming[[#This Row],[HV2]]+Raming[[#This Row],[HV1]]</f>
        <v>1155.5999999999999</v>
      </c>
      <c r="AO78" s="89"/>
      <c r="AP78" s="94" t="str">
        <f>IFERROR(ROUND(AVERAGE(Raming[[#This Row],[kolom niet invullen]:[243/001]]),2),"")</f>
        <v/>
      </c>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row>
    <row r="79" spans="1:111">
      <c r="A79" s="156">
        <f>IF(Raming[[#This Row],[Nummering]]=1,SUM($B$9:B79),0)</f>
        <v>0</v>
      </c>
      <c r="B79" s="242">
        <f>IF(Raming[[#This Row],[Hoeveelheid voorzien]]&gt;0,1,0)</f>
        <v>0</v>
      </c>
      <c r="C79" s="113"/>
      <c r="D79" s="113" t="s">
        <v>156</v>
      </c>
      <c r="E79" s="113"/>
      <c r="F79" s="113" t="s">
        <v>157</v>
      </c>
      <c r="G79" s="131"/>
      <c r="H79" s="231"/>
      <c r="I79" s="113"/>
      <c r="J79" s="113" t="s">
        <v>28</v>
      </c>
      <c r="K79" s="118" t="s">
        <v>28</v>
      </c>
      <c r="L79" s="326"/>
      <c r="M79" s="45"/>
      <c r="N79" s="46"/>
      <c r="O79" s="40"/>
      <c r="P79" s="73"/>
      <c r="Q79" s="50"/>
      <c r="R79" s="74">
        <v>100</v>
      </c>
      <c r="S79" s="329"/>
      <c r="T79" s="330"/>
      <c r="U79" s="331"/>
      <c r="V79" s="332"/>
      <c r="W79" s="333"/>
      <c r="X79" s="334"/>
      <c r="Y79" s="89">
        <f>SUM(Raming[[#This Row],[Aquafin]:[Aandeel 7]])</f>
        <v>100</v>
      </c>
      <c r="Z79" s="318">
        <f>IFERROR(ROUND(Raming[[#This Row],[Hoeveelheid voorzien]]*Raming[[#This Row],[Aquafin]]/100,2),0)</f>
        <v>0</v>
      </c>
      <c r="AA79" s="318">
        <f>IFERROR(ROUND(Raming[[#This Row],[HV1]]*Raming[[#This Row],[EHP]],2),0)</f>
        <v>0</v>
      </c>
      <c r="AB79" s="319">
        <f>IFERROR(ROUND(Raming[[#This Row],[Hoeveelheid voorzien]]*Raming[[#This Row],[Aandeel 2]]/100,2),0)</f>
        <v>0</v>
      </c>
      <c r="AC79" s="319">
        <f>IFERROR(ROUND(Raming[[#This Row],[HV2]]*Raming[[#This Row],[EHP]],2),0)</f>
        <v>0</v>
      </c>
      <c r="AD79" s="320">
        <f>IFERROR(ROUND(Raming[[#This Row],[Hoeveelheid voorzien]]*Raming[[#This Row],[Aandeel 3]]/100,2),0)</f>
        <v>0</v>
      </c>
      <c r="AE79" s="320">
        <f>IFERROR(ROUND(Raming[[#This Row],[HV3]]*Raming[[#This Row],[EHP]],2),0)</f>
        <v>0</v>
      </c>
      <c r="AF79" s="321">
        <f>IFERROR(ROUND(Raming[[#This Row],[Hoeveelheid voorzien]]*Raming[[#This Row],[Aandeel 4]]/100,2),0)</f>
        <v>0</v>
      </c>
      <c r="AG79" s="321">
        <f>IFERROR(ROUND(Raming[[#This Row],[HV4]]*Raming[[#This Row],[EHP]],2),0)</f>
        <v>0</v>
      </c>
      <c r="AH79" s="322">
        <f>IFERROR(ROUND(Raming[[#This Row],[Hoeveelheid voorzien]]*Raming[[#This Row],[Aandeel 5]]/100,2),0)</f>
        <v>0</v>
      </c>
      <c r="AI79" s="322">
        <f>IFERROR(ROUND(Raming[[#This Row],[HV5]]*Raming[[#This Row],[EHP]],2),0)</f>
        <v>0</v>
      </c>
      <c r="AJ79" s="323">
        <f>IFERROR(ROUND(Raming[[#This Row],[Hoeveelheid voorzien]]*Raming[[#This Row],[Aandeel 6]]/100,2),0)</f>
        <v>0</v>
      </c>
      <c r="AK79" s="323">
        <f>IFERROR(ROUND(Raming[[#This Row],[HV6]]*Raming[[#This Row],[EHP]],2),0)</f>
        <v>0</v>
      </c>
      <c r="AL79" s="324">
        <f>IFERROR(ROUND(Raming[[#This Row],[Hoeveelheid voorzien]]*Raming[[#This Row],[Aandeel 7]]/100,2),0)</f>
        <v>0</v>
      </c>
      <c r="AM79" s="324">
        <f>IFERROR(ROUND(Raming[[#This Row],[HV7]]*Raming[[#This Row],[EHP]],2),0)</f>
        <v>0</v>
      </c>
      <c r="AN79" s="89">
        <f>Raming[[#This Row],[HV7]]+Raming[[#This Row],[HV6]]+Raming[[#This Row],[HV5]]+Raming[[#This Row],[HV4]]+Raming[[#This Row],[HV3]]+Raming[[#This Row],[HV2]]+Raming[[#This Row],[HV1]]</f>
        <v>0</v>
      </c>
      <c r="AO79" s="89"/>
      <c r="AP79" s="94" t="str">
        <f>IFERROR(ROUND(AVERAGE(Raming[[#This Row],[kolom niet invullen]:[243/001]]),2),"")</f>
        <v/>
      </c>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row>
    <row r="80" spans="1:111">
      <c r="A80" s="156">
        <f>IF(Raming[[#This Row],[Nummering]]=1,SUM($B$9:B80),0)</f>
        <v>45</v>
      </c>
      <c r="B80" s="242">
        <f>IF(Raming[[#This Row],[Hoeveelheid voorzien]]&gt;0,1,0)</f>
        <v>1</v>
      </c>
      <c r="C80" s="116" t="s">
        <v>55</v>
      </c>
      <c r="D80" s="117" t="s">
        <v>158</v>
      </c>
      <c r="E80" s="49" t="s">
        <v>59</v>
      </c>
      <c r="F80" s="47" t="s">
        <v>159</v>
      </c>
      <c r="G80" s="22"/>
      <c r="H80" s="236" t="s">
        <v>160</v>
      </c>
      <c r="I80" s="117" t="s">
        <v>58</v>
      </c>
      <c r="J80" s="117" t="s">
        <v>97</v>
      </c>
      <c r="K80" s="118">
        <v>16.190000000000001</v>
      </c>
      <c r="L80" s="327"/>
      <c r="M80" s="48"/>
      <c r="N80" s="95" t="s">
        <v>713</v>
      </c>
      <c r="O80" s="40">
        <v>117</v>
      </c>
      <c r="P80" s="73">
        <f>Raming[[#This Row],[Hoeveelheid voorzien]]*Raming[[#This Row],[EHP]]</f>
        <v>1894.2300000000002</v>
      </c>
      <c r="Q80" s="50" t="s">
        <v>64</v>
      </c>
      <c r="R80" s="74">
        <v>100</v>
      </c>
      <c r="S80" s="329"/>
      <c r="T80" s="330"/>
      <c r="U80" s="331"/>
      <c r="V80" s="332"/>
      <c r="W80" s="333"/>
      <c r="X80" s="334"/>
      <c r="Y80" s="89">
        <f>SUM(Raming[[#This Row],[Aquafin]:[Aandeel 7]])</f>
        <v>100</v>
      </c>
      <c r="Z80" s="318">
        <f>IFERROR(ROUND(Raming[[#This Row],[Hoeveelheid voorzien]]*Raming[[#This Row],[Aquafin]]/100,2),0)</f>
        <v>117</v>
      </c>
      <c r="AA80" s="318">
        <f>IFERROR(ROUND(Raming[[#This Row],[HV1]]*Raming[[#This Row],[EHP]],2),0)</f>
        <v>1894.23</v>
      </c>
      <c r="AB80" s="319">
        <f>IFERROR(ROUND(Raming[[#This Row],[Hoeveelheid voorzien]]*Raming[[#This Row],[Aandeel 2]]/100,2),0)</f>
        <v>0</v>
      </c>
      <c r="AC80" s="319">
        <f>IFERROR(ROUND(Raming[[#This Row],[HV2]]*Raming[[#This Row],[EHP]],2),0)</f>
        <v>0</v>
      </c>
      <c r="AD80" s="320">
        <f>IFERROR(ROUND(Raming[[#This Row],[Hoeveelheid voorzien]]*Raming[[#This Row],[Aandeel 3]]/100,2),0)</f>
        <v>0</v>
      </c>
      <c r="AE80" s="320">
        <f>IFERROR(ROUND(Raming[[#This Row],[HV3]]*Raming[[#This Row],[EHP]],2),0)</f>
        <v>0</v>
      </c>
      <c r="AF80" s="321">
        <f>IFERROR(ROUND(Raming[[#This Row],[Hoeveelheid voorzien]]*Raming[[#This Row],[Aandeel 4]]/100,2),0)</f>
        <v>0</v>
      </c>
      <c r="AG80" s="321">
        <f>IFERROR(ROUND(Raming[[#This Row],[HV4]]*Raming[[#This Row],[EHP]],2),0)</f>
        <v>0</v>
      </c>
      <c r="AH80" s="322">
        <f>IFERROR(ROUND(Raming[[#This Row],[Hoeveelheid voorzien]]*Raming[[#This Row],[Aandeel 5]]/100,2),0)</f>
        <v>0</v>
      </c>
      <c r="AI80" s="322">
        <f>IFERROR(ROUND(Raming[[#This Row],[HV5]]*Raming[[#This Row],[EHP]],2),0)</f>
        <v>0</v>
      </c>
      <c r="AJ80" s="323">
        <f>IFERROR(ROUND(Raming[[#This Row],[Hoeveelheid voorzien]]*Raming[[#This Row],[Aandeel 6]]/100,2),0)</f>
        <v>0</v>
      </c>
      <c r="AK80" s="323">
        <f>IFERROR(ROUND(Raming[[#This Row],[HV6]]*Raming[[#This Row],[EHP]],2),0)</f>
        <v>0</v>
      </c>
      <c r="AL80" s="324">
        <f>IFERROR(ROUND(Raming[[#This Row],[Hoeveelheid voorzien]]*Raming[[#This Row],[Aandeel 7]]/100,2),0)</f>
        <v>0</v>
      </c>
      <c r="AM80" s="324">
        <f>IFERROR(ROUND(Raming[[#This Row],[HV7]]*Raming[[#This Row],[EHP]],2),0)</f>
        <v>0</v>
      </c>
      <c r="AN80" s="89">
        <f>Raming[[#This Row],[HV7]]+Raming[[#This Row],[HV6]]+Raming[[#This Row],[HV5]]+Raming[[#This Row],[HV4]]+Raming[[#This Row],[HV3]]+Raming[[#This Row],[HV2]]+Raming[[#This Row],[HV1]]</f>
        <v>117</v>
      </c>
      <c r="AO80" s="89"/>
      <c r="AP80" s="94" t="str">
        <f>IFERROR(ROUND(AVERAGE(Raming[[#This Row],[kolom niet invullen]:[243/001]]),2),"")</f>
        <v/>
      </c>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row>
    <row r="81" spans="1:111" ht="22.5">
      <c r="A81" s="156">
        <f>IF(Raming[[#This Row],[Nummering]]=1,SUM($B$9:B81),0)</f>
        <v>46</v>
      </c>
      <c r="B81" s="242">
        <f>IF(Raming[[#This Row],[Hoeveelheid voorzien]]&gt;0,1,0)</f>
        <v>1</v>
      </c>
      <c r="C81" s="116" t="s">
        <v>60</v>
      </c>
      <c r="D81" s="57"/>
      <c r="E81" s="248" t="s">
        <v>74</v>
      </c>
      <c r="F81" s="47"/>
      <c r="G81" s="47" t="s">
        <v>161</v>
      </c>
      <c r="H81" s="236"/>
      <c r="I81" s="117" t="s">
        <v>58</v>
      </c>
      <c r="J81" s="253" t="s">
        <v>80</v>
      </c>
      <c r="K81" s="118">
        <v>65.5</v>
      </c>
      <c r="L81" s="327"/>
      <c r="M81" s="48"/>
      <c r="N81" s="95" t="s">
        <v>713</v>
      </c>
      <c r="O81" s="40">
        <v>73</v>
      </c>
      <c r="P81" s="73">
        <f>Raming[[#This Row],[Hoeveelheid voorzien]]*Raming[[#This Row],[EHP]]</f>
        <v>4781.5</v>
      </c>
      <c r="Q81" s="50" t="s">
        <v>64</v>
      </c>
      <c r="R81" s="74">
        <v>100</v>
      </c>
      <c r="S81" s="329"/>
      <c r="T81" s="330"/>
      <c r="U81" s="331"/>
      <c r="V81" s="332"/>
      <c r="W81" s="333"/>
      <c r="X81" s="334"/>
      <c r="Y81" s="89">
        <f>SUM(Raming[[#This Row],[Aquafin]:[Aandeel 7]])</f>
        <v>100</v>
      </c>
      <c r="Z81" s="318">
        <f>IFERROR(ROUND(Raming[[#This Row],[Hoeveelheid voorzien]]*Raming[[#This Row],[Aquafin]]/100,2),0)</f>
        <v>73</v>
      </c>
      <c r="AA81" s="318">
        <f>IFERROR(ROUND(Raming[[#This Row],[HV1]]*Raming[[#This Row],[EHP]],2),0)</f>
        <v>4781.5</v>
      </c>
      <c r="AB81" s="319">
        <f>IFERROR(ROUND(Raming[[#This Row],[Hoeveelheid voorzien]]*Raming[[#This Row],[Aandeel 2]]/100,2),0)</f>
        <v>0</v>
      </c>
      <c r="AC81" s="319">
        <f>IFERROR(ROUND(Raming[[#This Row],[HV2]]*Raming[[#This Row],[EHP]],2),0)</f>
        <v>0</v>
      </c>
      <c r="AD81" s="320">
        <f>IFERROR(ROUND(Raming[[#This Row],[Hoeveelheid voorzien]]*Raming[[#This Row],[Aandeel 3]]/100,2),0)</f>
        <v>0</v>
      </c>
      <c r="AE81" s="320">
        <f>IFERROR(ROUND(Raming[[#This Row],[HV3]]*Raming[[#This Row],[EHP]],2),0)</f>
        <v>0</v>
      </c>
      <c r="AF81" s="321">
        <f>IFERROR(ROUND(Raming[[#This Row],[Hoeveelheid voorzien]]*Raming[[#This Row],[Aandeel 4]]/100,2),0)</f>
        <v>0</v>
      </c>
      <c r="AG81" s="321">
        <f>IFERROR(ROUND(Raming[[#This Row],[HV4]]*Raming[[#This Row],[EHP]],2),0)</f>
        <v>0</v>
      </c>
      <c r="AH81" s="322">
        <f>IFERROR(ROUND(Raming[[#This Row],[Hoeveelheid voorzien]]*Raming[[#This Row],[Aandeel 5]]/100,2),0)</f>
        <v>0</v>
      </c>
      <c r="AI81" s="322">
        <f>IFERROR(ROUND(Raming[[#This Row],[HV5]]*Raming[[#This Row],[EHP]],2),0)</f>
        <v>0</v>
      </c>
      <c r="AJ81" s="323">
        <f>IFERROR(ROUND(Raming[[#This Row],[Hoeveelheid voorzien]]*Raming[[#This Row],[Aandeel 6]]/100,2),0)</f>
        <v>0</v>
      </c>
      <c r="AK81" s="323">
        <f>IFERROR(ROUND(Raming[[#This Row],[HV6]]*Raming[[#This Row],[EHP]],2),0)</f>
        <v>0</v>
      </c>
      <c r="AL81" s="324">
        <f>IFERROR(ROUND(Raming[[#This Row],[Hoeveelheid voorzien]]*Raming[[#This Row],[Aandeel 7]]/100,2),0)</f>
        <v>0</v>
      </c>
      <c r="AM81" s="324">
        <f>IFERROR(ROUND(Raming[[#This Row],[HV7]]*Raming[[#This Row],[EHP]],2),0)</f>
        <v>0</v>
      </c>
      <c r="AN81" s="89">
        <f>Raming[[#This Row],[HV7]]+Raming[[#This Row],[HV6]]+Raming[[#This Row],[HV5]]+Raming[[#This Row],[HV4]]+Raming[[#This Row],[HV3]]+Raming[[#This Row],[HV2]]+Raming[[#This Row],[HV1]]</f>
        <v>73</v>
      </c>
      <c r="AO81" s="89"/>
      <c r="AP81" s="94" t="str">
        <f>IFERROR(ROUND(AVERAGE(Raming[[#This Row],[kolom niet invullen]:[243/001]]),2),"")</f>
        <v/>
      </c>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row>
    <row r="82" spans="1:111" ht="22.5">
      <c r="A82" s="156">
        <f>IF(Raming[[#This Row],[Nummering]]=1,SUM($B$9:B82),0)</f>
        <v>47</v>
      </c>
      <c r="B82" s="242">
        <f>IF(Raming[[#This Row],[Hoeveelheid voorzien]]&gt;0,1,0)</f>
        <v>1</v>
      </c>
      <c r="C82" s="116" t="s">
        <v>60</v>
      </c>
      <c r="D82" s="57"/>
      <c r="E82" s="248" t="s">
        <v>74</v>
      </c>
      <c r="F82" s="47"/>
      <c r="G82" s="47" t="s">
        <v>162</v>
      </c>
      <c r="H82" s="236"/>
      <c r="I82" s="117" t="s">
        <v>58</v>
      </c>
      <c r="J82" s="253" t="s">
        <v>80</v>
      </c>
      <c r="K82" s="118">
        <v>19.5</v>
      </c>
      <c r="L82" s="327"/>
      <c r="M82" s="48"/>
      <c r="N82" s="95" t="s">
        <v>713</v>
      </c>
      <c r="O82" s="40">
        <v>146</v>
      </c>
      <c r="P82" s="73">
        <f>Raming[[#This Row],[Hoeveelheid voorzien]]*Raming[[#This Row],[EHP]]</f>
        <v>2847</v>
      </c>
      <c r="Q82" s="50" t="s">
        <v>64</v>
      </c>
      <c r="R82" s="74">
        <v>100</v>
      </c>
      <c r="S82" s="329"/>
      <c r="T82" s="330"/>
      <c r="U82" s="331"/>
      <c r="V82" s="332"/>
      <c r="W82" s="333"/>
      <c r="X82" s="334"/>
      <c r="Y82" s="89">
        <f>SUM(Raming[[#This Row],[Aquafin]:[Aandeel 7]])</f>
        <v>100</v>
      </c>
      <c r="Z82" s="318">
        <f>IFERROR(ROUND(Raming[[#This Row],[Hoeveelheid voorzien]]*Raming[[#This Row],[Aquafin]]/100,2),0)</f>
        <v>146</v>
      </c>
      <c r="AA82" s="318">
        <f>IFERROR(ROUND(Raming[[#This Row],[HV1]]*Raming[[#This Row],[EHP]],2),0)</f>
        <v>2847</v>
      </c>
      <c r="AB82" s="319">
        <f>IFERROR(ROUND(Raming[[#This Row],[Hoeveelheid voorzien]]*Raming[[#This Row],[Aandeel 2]]/100,2),0)</f>
        <v>0</v>
      </c>
      <c r="AC82" s="319">
        <f>IFERROR(ROUND(Raming[[#This Row],[HV2]]*Raming[[#This Row],[EHP]],2),0)</f>
        <v>0</v>
      </c>
      <c r="AD82" s="320">
        <f>IFERROR(ROUND(Raming[[#This Row],[Hoeveelheid voorzien]]*Raming[[#This Row],[Aandeel 3]]/100,2),0)</f>
        <v>0</v>
      </c>
      <c r="AE82" s="320">
        <f>IFERROR(ROUND(Raming[[#This Row],[HV3]]*Raming[[#This Row],[EHP]],2),0)</f>
        <v>0</v>
      </c>
      <c r="AF82" s="321">
        <f>IFERROR(ROUND(Raming[[#This Row],[Hoeveelheid voorzien]]*Raming[[#This Row],[Aandeel 4]]/100,2),0)</f>
        <v>0</v>
      </c>
      <c r="AG82" s="321">
        <f>IFERROR(ROUND(Raming[[#This Row],[HV4]]*Raming[[#This Row],[EHP]],2),0)</f>
        <v>0</v>
      </c>
      <c r="AH82" s="322">
        <f>IFERROR(ROUND(Raming[[#This Row],[Hoeveelheid voorzien]]*Raming[[#This Row],[Aandeel 5]]/100,2),0)</f>
        <v>0</v>
      </c>
      <c r="AI82" s="322">
        <f>IFERROR(ROUND(Raming[[#This Row],[HV5]]*Raming[[#This Row],[EHP]],2),0)</f>
        <v>0</v>
      </c>
      <c r="AJ82" s="323">
        <f>IFERROR(ROUND(Raming[[#This Row],[Hoeveelheid voorzien]]*Raming[[#This Row],[Aandeel 6]]/100,2),0)</f>
        <v>0</v>
      </c>
      <c r="AK82" s="323">
        <f>IFERROR(ROUND(Raming[[#This Row],[HV6]]*Raming[[#This Row],[EHP]],2),0)</f>
        <v>0</v>
      </c>
      <c r="AL82" s="324">
        <f>IFERROR(ROUND(Raming[[#This Row],[Hoeveelheid voorzien]]*Raming[[#This Row],[Aandeel 7]]/100,2),0)</f>
        <v>0</v>
      </c>
      <c r="AM82" s="324">
        <f>IFERROR(ROUND(Raming[[#This Row],[HV7]]*Raming[[#This Row],[EHP]],2),0)</f>
        <v>0</v>
      </c>
      <c r="AN82" s="89">
        <f>Raming[[#This Row],[HV7]]+Raming[[#This Row],[HV6]]+Raming[[#This Row],[HV5]]+Raming[[#This Row],[HV4]]+Raming[[#This Row],[HV3]]+Raming[[#This Row],[HV2]]+Raming[[#This Row],[HV1]]</f>
        <v>146</v>
      </c>
      <c r="AO82" s="89"/>
      <c r="AP82" s="94" t="str">
        <f>IFERROR(ROUND(AVERAGE(Raming[[#This Row],[kolom niet invullen]:[243/001]]),2),"")</f>
        <v/>
      </c>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row>
    <row r="83" spans="1:111">
      <c r="A83" s="156">
        <f>IF(Raming[[#This Row],[Nummering]]=1,SUM($B$9:B83),0)</f>
        <v>0</v>
      </c>
      <c r="B83" s="242">
        <f>IF(Raming[[#This Row],[Hoeveelheid voorzien]]&gt;0,1,0)</f>
        <v>0</v>
      </c>
      <c r="C83" s="113"/>
      <c r="D83" s="113" t="s">
        <v>163</v>
      </c>
      <c r="E83" s="113"/>
      <c r="F83" s="113" t="s">
        <v>164</v>
      </c>
      <c r="G83" s="131"/>
      <c r="H83" s="231"/>
      <c r="I83" s="113"/>
      <c r="J83" s="113" t="s">
        <v>28</v>
      </c>
      <c r="K83" s="118" t="s">
        <v>28</v>
      </c>
      <c r="L83" s="326"/>
      <c r="M83" s="45"/>
      <c r="N83" s="46"/>
      <c r="O83" s="40"/>
      <c r="P83" s="73"/>
      <c r="Q83" s="50"/>
      <c r="R83" s="74">
        <v>100</v>
      </c>
      <c r="S83" s="329"/>
      <c r="T83" s="330"/>
      <c r="U83" s="331"/>
      <c r="V83" s="332"/>
      <c r="W83" s="333"/>
      <c r="X83" s="334"/>
      <c r="Y83" s="89">
        <f>SUM(Raming[[#This Row],[Aquafin]:[Aandeel 7]])</f>
        <v>100</v>
      </c>
      <c r="Z83" s="318">
        <f>IFERROR(ROUND(Raming[[#This Row],[Hoeveelheid voorzien]]*Raming[[#This Row],[Aquafin]]/100,2),0)</f>
        <v>0</v>
      </c>
      <c r="AA83" s="318">
        <f>IFERROR(ROUND(Raming[[#This Row],[HV1]]*Raming[[#This Row],[EHP]],2),0)</f>
        <v>0</v>
      </c>
      <c r="AB83" s="319">
        <f>IFERROR(ROUND(Raming[[#This Row],[Hoeveelheid voorzien]]*Raming[[#This Row],[Aandeel 2]]/100,2),0)</f>
        <v>0</v>
      </c>
      <c r="AC83" s="319">
        <f>IFERROR(ROUND(Raming[[#This Row],[HV2]]*Raming[[#This Row],[EHP]],2),0)</f>
        <v>0</v>
      </c>
      <c r="AD83" s="320">
        <f>IFERROR(ROUND(Raming[[#This Row],[Hoeveelheid voorzien]]*Raming[[#This Row],[Aandeel 3]]/100,2),0)</f>
        <v>0</v>
      </c>
      <c r="AE83" s="320">
        <f>IFERROR(ROUND(Raming[[#This Row],[HV3]]*Raming[[#This Row],[EHP]],2),0)</f>
        <v>0</v>
      </c>
      <c r="AF83" s="321">
        <f>IFERROR(ROUND(Raming[[#This Row],[Hoeveelheid voorzien]]*Raming[[#This Row],[Aandeel 4]]/100,2),0)</f>
        <v>0</v>
      </c>
      <c r="AG83" s="321">
        <f>IFERROR(ROUND(Raming[[#This Row],[HV4]]*Raming[[#This Row],[EHP]],2),0)</f>
        <v>0</v>
      </c>
      <c r="AH83" s="322">
        <f>IFERROR(ROUND(Raming[[#This Row],[Hoeveelheid voorzien]]*Raming[[#This Row],[Aandeel 5]]/100,2),0)</f>
        <v>0</v>
      </c>
      <c r="AI83" s="322">
        <f>IFERROR(ROUND(Raming[[#This Row],[HV5]]*Raming[[#This Row],[EHP]],2),0)</f>
        <v>0</v>
      </c>
      <c r="AJ83" s="323">
        <f>IFERROR(ROUND(Raming[[#This Row],[Hoeveelheid voorzien]]*Raming[[#This Row],[Aandeel 6]]/100,2),0)</f>
        <v>0</v>
      </c>
      <c r="AK83" s="323">
        <f>IFERROR(ROUND(Raming[[#This Row],[HV6]]*Raming[[#This Row],[EHP]],2),0)</f>
        <v>0</v>
      </c>
      <c r="AL83" s="324">
        <f>IFERROR(ROUND(Raming[[#This Row],[Hoeveelheid voorzien]]*Raming[[#This Row],[Aandeel 7]]/100,2),0)</f>
        <v>0</v>
      </c>
      <c r="AM83" s="324">
        <f>IFERROR(ROUND(Raming[[#This Row],[HV7]]*Raming[[#This Row],[EHP]],2),0)</f>
        <v>0</v>
      </c>
      <c r="AN83" s="89">
        <f>Raming[[#This Row],[HV7]]+Raming[[#This Row],[HV6]]+Raming[[#This Row],[HV5]]+Raming[[#This Row],[HV4]]+Raming[[#This Row],[HV3]]+Raming[[#This Row],[HV2]]+Raming[[#This Row],[HV1]]</f>
        <v>0</v>
      </c>
      <c r="AO83" s="89"/>
      <c r="AP83" s="94" t="str">
        <f>IFERROR(ROUND(AVERAGE(Raming[[#This Row],[kolom niet invullen]:[243/001]]),2),"")</f>
        <v/>
      </c>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row>
    <row r="84" spans="1:111">
      <c r="A84" s="156">
        <f>IF(Raming[[#This Row],[Nummering]]=1,SUM($B$9:B84),0)</f>
        <v>48</v>
      </c>
      <c r="B84" s="242">
        <f>IF(Raming[[#This Row],[Hoeveelheid voorzien]]&gt;0,1,0)</f>
        <v>1</v>
      </c>
      <c r="C84" s="116" t="s">
        <v>60</v>
      </c>
      <c r="D84" s="57"/>
      <c r="E84" s="49" t="s">
        <v>61</v>
      </c>
      <c r="F84" s="56"/>
      <c r="G84" s="54" t="s">
        <v>165</v>
      </c>
      <c r="H84" s="237" t="s">
        <v>166</v>
      </c>
      <c r="I84" s="117" t="s">
        <v>58</v>
      </c>
      <c r="J84" s="253" t="s">
        <v>80</v>
      </c>
      <c r="K84" s="118">
        <v>62.79</v>
      </c>
      <c r="L84" s="327"/>
      <c r="M84" s="157" t="s">
        <v>764</v>
      </c>
      <c r="N84" s="95" t="s">
        <v>713</v>
      </c>
      <c r="O84" s="40">
        <v>612</v>
      </c>
      <c r="P84" s="73">
        <f>Raming[[#This Row],[Hoeveelheid voorzien]]*Raming[[#This Row],[EHP]]</f>
        <v>38427.479999999996</v>
      </c>
      <c r="Q84" s="50" t="s">
        <v>64</v>
      </c>
      <c r="R84" s="74">
        <v>100</v>
      </c>
      <c r="S84" s="329"/>
      <c r="T84" s="330"/>
      <c r="U84" s="331"/>
      <c r="V84" s="332"/>
      <c r="W84" s="333"/>
      <c r="X84" s="334"/>
      <c r="Y84" s="89">
        <f>SUM(Raming[[#This Row],[Aquafin]:[Aandeel 7]])</f>
        <v>100</v>
      </c>
      <c r="Z84" s="318">
        <f>IFERROR(ROUND(Raming[[#This Row],[Hoeveelheid voorzien]]*Raming[[#This Row],[Aquafin]]/100,2),0)</f>
        <v>612</v>
      </c>
      <c r="AA84" s="318">
        <f>IFERROR(ROUND(Raming[[#This Row],[HV1]]*Raming[[#This Row],[EHP]],2),0)</f>
        <v>38427.480000000003</v>
      </c>
      <c r="AB84" s="319">
        <f>IFERROR(ROUND(Raming[[#This Row],[Hoeveelheid voorzien]]*Raming[[#This Row],[Aandeel 2]]/100,2),0)</f>
        <v>0</v>
      </c>
      <c r="AC84" s="319">
        <f>IFERROR(ROUND(Raming[[#This Row],[HV2]]*Raming[[#This Row],[EHP]],2),0)</f>
        <v>0</v>
      </c>
      <c r="AD84" s="320">
        <f>IFERROR(ROUND(Raming[[#This Row],[Hoeveelheid voorzien]]*Raming[[#This Row],[Aandeel 3]]/100,2),0)</f>
        <v>0</v>
      </c>
      <c r="AE84" s="320">
        <f>IFERROR(ROUND(Raming[[#This Row],[HV3]]*Raming[[#This Row],[EHP]],2),0)</f>
        <v>0</v>
      </c>
      <c r="AF84" s="321">
        <f>IFERROR(ROUND(Raming[[#This Row],[Hoeveelheid voorzien]]*Raming[[#This Row],[Aandeel 4]]/100,2),0)</f>
        <v>0</v>
      </c>
      <c r="AG84" s="321">
        <f>IFERROR(ROUND(Raming[[#This Row],[HV4]]*Raming[[#This Row],[EHP]],2),0)</f>
        <v>0</v>
      </c>
      <c r="AH84" s="322">
        <f>IFERROR(ROUND(Raming[[#This Row],[Hoeveelheid voorzien]]*Raming[[#This Row],[Aandeel 5]]/100,2),0)</f>
        <v>0</v>
      </c>
      <c r="AI84" s="322">
        <f>IFERROR(ROUND(Raming[[#This Row],[HV5]]*Raming[[#This Row],[EHP]],2),0)</f>
        <v>0</v>
      </c>
      <c r="AJ84" s="323">
        <f>IFERROR(ROUND(Raming[[#This Row],[Hoeveelheid voorzien]]*Raming[[#This Row],[Aandeel 6]]/100,2),0)</f>
        <v>0</v>
      </c>
      <c r="AK84" s="323">
        <f>IFERROR(ROUND(Raming[[#This Row],[HV6]]*Raming[[#This Row],[EHP]],2),0)</f>
        <v>0</v>
      </c>
      <c r="AL84" s="324">
        <f>IFERROR(ROUND(Raming[[#This Row],[Hoeveelheid voorzien]]*Raming[[#This Row],[Aandeel 7]]/100,2),0)</f>
        <v>0</v>
      </c>
      <c r="AM84" s="324">
        <f>IFERROR(ROUND(Raming[[#This Row],[HV7]]*Raming[[#This Row],[EHP]],2),0)</f>
        <v>0</v>
      </c>
      <c r="AN84" s="89">
        <f>Raming[[#This Row],[HV7]]+Raming[[#This Row],[HV6]]+Raming[[#This Row],[HV5]]+Raming[[#This Row],[HV4]]+Raming[[#This Row],[HV3]]+Raming[[#This Row],[HV2]]+Raming[[#This Row],[HV1]]</f>
        <v>612</v>
      </c>
      <c r="AO84" s="89"/>
      <c r="AP84" s="94" t="str">
        <f>IFERROR(ROUND(AVERAGE(Raming[[#This Row],[kolom niet invullen]:[243/001]]),2),"")</f>
        <v/>
      </c>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row>
    <row r="85" spans="1:111">
      <c r="A85" s="156">
        <f>IF(Raming[[#This Row],[Nummering]]=1,SUM($B$9:B85),0)</f>
        <v>0</v>
      </c>
      <c r="B85" s="242">
        <f>IF(Raming[[#This Row],[Hoeveelheid voorzien]]&gt;0,1,0)</f>
        <v>0</v>
      </c>
      <c r="C85" s="109"/>
      <c r="D85" s="109" t="s">
        <v>574</v>
      </c>
      <c r="E85" s="110"/>
      <c r="F85" s="109" t="s">
        <v>575</v>
      </c>
      <c r="G85" s="109"/>
      <c r="H85" s="166"/>
      <c r="I85" s="112"/>
      <c r="J85" s="112" t="s">
        <v>28</v>
      </c>
      <c r="K85" s="118" t="s">
        <v>28</v>
      </c>
      <c r="L85" s="327"/>
      <c r="M85" s="155"/>
      <c r="N85" s="169"/>
      <c r="O85" s="159"/>
      <c r="P85" s="73"/>
      <c r="Q85" s="128"/>
      <c r="R85" s="74">
        <v>100</v>
      </c>
      <c r="S85" s="75"/>
      <c r="T85" s="76"/>
      <c r="U85" s="77"/>
      <c r="V85" s="78"/>
      <c r="W85" s="79"/>
      <c r="X85" s="80"/>
      <c r="Y85" s="104">
        <f>SUM(Raming[[#This Row],[Aquafin]:[Aandeel 7]])</f>
        <v>100</v>
      </c>
      <c r="Z85" s="318">
        <f>IFERROR(ROUND(Raming[[#This Row],[Hoeveelheid voorzien]]*Raming[[#This Row],[Aquafin]]/100,2),0)</f>
        <v>0</v>
      </c>
      <c r="AA85" s="318">
        <f>IFERROR(ROUND(Raming[[#This Row],[HV1]]*Raming[[#This Row],[EHP]],2),0)</f>
        <v>0</v>
      </c>
      <c r="AB85" s="319">
        <f>IFERROR(ROUND(Raming[[#This Row],[Hoeveelheid voorzien]]*Raming[[#This Row],[Aandeel 2]]/100,2),0)</f>
        <v>0</v>
      </c>
      <c r="AC85" s="319">
        <f>IFERROR(ROUND(Raming[[#This Row],[HV2]]*Raming[[#This Row],[EHP]],2),0)</f>
        <v>0</v>
      </c>
      <c r="AD85" s="320">
        <f>IFERROR(ROUND(Raming[[#This Row],[Hoeveelheid voorzien]]*Raming[[#This Row],[Aandeel 3]]/100,2),0)</f>
        <v>0</v>
      </c>
      <c r="AE85" s="320">
        <f>IFERROR(ROUND(Raming[[#This Row],[HV3]]*Raming[[#This Row],[EHP]],2),0)</f>
        <v>0</v>
      </c>
      <c r="AF85" s="321">
        <f>IFERROR(ROUND(Raming[[#This Row],[Hoeveelheid voorzien]]*Raming[[#This Row],[Aandeel 4]]/100,2),0)</f>
        <v>0</v>
      </c>
      <c r="AG85" s="321">
        <f>IFERROR(ROUND(Raming[[#This Row],[HV4]]*Raming[[#This Row],[EHP]],2),0)</f>
        <v>0</v>
      </c>
      <c r="AH85" s="322">
        <f>IFERROR(ROUND(Raming[[#This Row],[Hoeveelheid voorzien]]*Raming[[#This Row],[Aandeel 5]]/100,2),0)</f>
        <v>0</v>
      </c>
      <c r="AI85" s="322">
        <f>IFERROR(ROUND(Raming[[#This Row],[HV5]]*Raming[[#This Row],[EHP]],2),0)</f>
        <v>0</v>
      </c>
      <c r="AJ85" s="335">
        <f>IFERROR(ROUND(Raming[[#This Row],[Hoeveelheid voorzien]]*Raming[[#This Row],[Aandeel 6]]/100,2),0)</f>
        <v>0</v>
      </c>
      <c r="AK85" s="335">
        <f>IFERROR(ROUND(Raming[[#This Row],[HV6]]*Raming[[#This Row],[EHP]],2),0)</f>
        <v>0</v>
      </c>
      <c r="AL85" s="336">
        <f>IFERROR(ROUND(Raming[[#This Row],[Hoeveelheid voorzien]]*Raming[[#This Row],[Aandeel 7]]/100,2),0)</f>
        <v>0</v>
      </c>
      <c r="AM85" s="336">
        <f>IFERROR(ROUND(Raming[[#This Row],[HV7]]*Raming[[#This Row],[EHP]],2),0)</f>
        <v>0</v>
      </c>
      <c r="AN85" s="108">
        <f>Raming[[#This Row],[HV7]]+Raming[[#This Row],[HV6]]+Raming[[#This Row],[HV5]]+Raming[[#This Row],[HV4]]+Raming[[#This Row],[HV3]]+Raming[[#This Row],[HV2]]+Raming[[#This Row],[HV1]]</f>
        <v>0</v>
      </c>
      <c r="AP85" s="337" t="str">
        <f>IFERROR(ROUND(AVERAGE(Raming[[#This Row],[kolom niet invullen]:[243/001]]),2),"")</f>
        <v/>
      </c>
      <c r="AQ85" s="337"/>
      <c r="AR85" s="337"/>
      <c r="AU85" s="338"/>
      <c r="AV85" s="338"/>
      <c r="AW85" s="338"/>
      <c r="AX85" s="338"/>
      <c r="AY85" s="338"/>
      <c r="AZ85" s="338"/>
      <c r="BA85" s="338"/>
      <c r="BB85" s="338"/>
      <c r="BC85" s="338"/>
      <c r="BD85" s="338"/>
      <c r="BE85" s="338"/>
      <c r="BF85" s="338"/>
      <c r="BG85" s="338"/>
      <c r="BH85" s="338"/>
      <c r="BI85" s="338"/>
      <c r="BJ85" s="338"/>
      <c r="BK85" s="338"/>
      <c r="BL85" s="338"/>
      <c r="BM85" s="338"/>
      <c r="BN85" s="338"/>
      <c r="BO85" s="338"/>
      <c r="BP85" s="338"/>
      <c r="BQ85" s="338"/>
      <c r="BR85" s="338"/>
      <c r="BS85" s="338"/>
      <c r="BT85" s="338"/>
      <c r="BU85" s="338"/>
      <c r="BV85" s="338"/>
      <c r="BW85" s="338"/>
      <c r="BX85" s="338"/>
      <c r="BY85" s="338"/>
      <c r="BZ85" s="338"/>
      <c r="CA85" s="338"/>
      <c r="CB85" s="338"/>
      <c r="CC85" s="338"/>
      <c r="CD85" s="338"/>
      <c r="CE85" s="338"/>
      <c r="CF85" s="338"/>
      <c r="CG85" s="338"/>
      <c r="CH85" s="338"/>
      <c r="CI85" s="338"/>
      <c r="CJ85" s="338"/>
      <c r="CK85" s="338"/>
      <c r="CL85" s="338"/>
      <c r="CM85" s="338"/>
      <c r="CN85" s="338"/>
      <c r="CO85" s="338"/>
      <c r="CP85" s="338"/>
      <c r="CQ85" s="338"/>
      <c r="CR85" s="338"/>
      <c r="CS85" s="338"/>
      <c r="CT85" s="338"/>
      <c r="CU85" s="338"/>
      <c r="CV85" s="338"/>
      <c r="CW85" s="338"/>
      <c r="CX85" s="338"/>
      <c r="CY85" s="338"/>
      <c r="CZ85" s="338"/>
      <c r="DA85" s="338"/>
      <c r="DB85" s="338"/>
      <c r="DC85" s="338"/>
      <c r="DD85" s="338"/>
      <c r="DE85" s="338"/>
      <c r="DF85" s="338"/>
      <c r="DG85" s="338"/>
    </row>
    <row r="86" spans="1:111">
      <c r="A86" s="156">
        <f>IF(Raming[[#This Row],[Nummering]]=1,SUM($B$9:B86),0)</f>
        <v>0</v>
      </c>
      <c r="B86" s="242">
        <f>IF(Raming[[#This Row],[Hoeveelheid voorzien]]&gt;0,1,0)</f>
        <v>0</v>
      </c>
      <c r="C86" s="113"/>
      <c r="D86" s="113" t="s">
        <v>576</v>
      </c>
      <c r="E86" s="113"/>
      <c r="F86" s="113" t="s">
        <v>577</v>
      </c>
      <c r="G86" s="131"/>
      <c r="H86" s="231"/>
      <c r="I86" s="113"/>
      <c r="J86" s="113" t="s">
        <v>28</v>
      </c>
      <c r="K86" s="118" t="s">
        <v>28</v>
      </c>
      <c r="L86" s="326"/>
      <c r="M86" s="45"/>
      <c r="N86" s="168"/>
      <c r="O86" s="159"/>
      <c r="P86" s="73"/>
      <c r="Q86" s="128"/>
      <c r="R86" s="74">
        <v>100</v>
      </c>
      <c r="S86" s="329"/>
      <c r="T86" s="330"/>
      <c r="U86" s="331"/>
      <c r="V86" s="332"/>
      <c r="W86" s="333"/>
      <c r="X86" s="334"/>
      <c r="Y86" s="89">
        <f>SUM(Raming[[#This Row],[Aquafin]:[Aandeel 7]])</f>
        <v>100</v>
      </c>
      <c r="Z86" s="318">
        <f>IFERROR(ROUND(Raming[[#This Row],[Hoeveelheid voorzien]]*Raming[[#This Row],[Aquafin]]/100,2),0)</f>
        <v>0</v>
      </c>
      <c r="AA86" s="318">
        <f>IFERROR(ROUND(Raming[[#This Row],[HV1]]*Raming[[#This Row],[EHP]],2),0)</f>
        <v>0</v>
      </c>
      <c r="AB86" s="319">
        <f>IFERROR(ROUND(Raming[[#This Row],[Hoeveelheid voorzien]]*Raming[[#This Row],[Aandeel 2]]/100,2),0)</f>
        <v>0</v>
      </c>
      <c r="AC86" s="319">
        <f>IFERROR(ROUND(Raming[[#This Row],[HV2]]*Raming[[#This Row],[EHP]],2),0)</f>
        <v>0</v>
      </c>
      <c r="AD86" s="320">
        <f>IFERROR(ROUND(Raming[[#This Row],[Hoeveelheid voorzien]]*Raming[[#This Row],[Aandeel 3]]/100,2),0)</f>
        <v>0</v>
      </c>
      <c r="AE86" s="320">
        <f>IFERROR(ROUND(Raming[[#This Row],[HV3]]*Raming[[#This Row],[EHP]],2),0)</f>
        <v>0</v>
      </c>
      <c r="AF86" s="321">
        <f>IFERROR(ROUND(Raming[[#This Row],[Hoeveelheid voorzien]]*Raming[[#This Row],[Aandeel 4]]/100,2),0)</f>
        <v>0</v>
      </c>
      <c r="AG86" s="321">
        <f>IFERROR(ROUND(Raming[[#This Row],[HV4]]*Raming[[#This Row],[EHP]],2),0)</f>
        <v>0</v>
      </c>
      <c r="AH86" s="322">
        <f>IFERROR(ROUND(Raming[[#This Row],[Hoeveelheid voorzien]]*Raming[[#This Row],[Aandeel 5]]/100,2),0)</f>
        <v>0</v>
      </c>
      <c r="AI86" s="322">
        <f>IFERROR(ROUND(Raming[[#This Row],[HV5]]*Raming[[#This Row],[EHP]],2),0)</f>
        <v>0</v>
      </c>
      <c r="AJ86" s="323">
        <f>IFERROR(ROUND(Raming[[#This Row],[Hoeveelheid voorzien]]*Raming[[#This Row],[Aandeel 6]]/100,2),0)</f>
        <v>0</v>
      </c>
      <c r="AK86" s="323">
        <f>IFERROR(ROUND(Raming[[#This Row],[HV6]]*Raming[[#This Row],[EHP]],2),0)</f>
        <v>0</v>
      </c>
      <c r="AL86" s="324">
        <f>IFERROR(ROUND(Raming[[#This Row],[Hoeveelheid voorzien]]*Raming[[#This Row],[Aandeel 7]]/100,2),0)</f>
        <v>0</v>
      </c>
      <c r="AM86" s="324">
        <f>IFERROR(ROUND(Raming[[#This Row],[HV7]]*Raming[[#This Row],[EHP]],2),0)</f>
        <v>0</v>
      </c>
      <c r="AN86" s="89">
        <f>Raming[[#This Row],[HV7]]+Raming[[#This Row],[HV6]]+Raming[[#This Row],[HV5]]+Raming[[#This Row],[HV4]]+Raming[[#This Row],[HV3]]+Raming[[#This Row],[HV2]]+Raming[[#This Row],[HV1]]</f>
        <v>0</v>
      </c>
      <c r="AO86" s="89"/>
      <c r="AP86" s="94" t="str">
        <f>IFERROR(ROUND(AVERAGE(Raming[[#This Row],[kolom niet invullen]:[243/001]]),2),"")</f>
        <v/>
      </c>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row>
    <row r="87" spans="1:111">
      <c r="A87" s="156">
        <f>IF(Raming[[#This Row],[Nummering]]=1,SUM($B$9:B87),0)</f>
        <v>0</v>
      </c>
      <c r="B87" s="242">
        <f>IF(Raming[[#This Row],[Hoeveelheid voorzien]]&gt;0,1,0)</f>
        <v>0</v>
      </c>
      <c r="C87" s="132"/>
      <c r="D87" s="133" t="s">
        <v>578</v>
      </c>
      <c r="E87" s="134"/>
      <c r="F87" s="135" t="s">
        <v>579</v>
      </c>
      <c r="G87" s="136"/>
      <c r="H87" s="236" t="s">
        <v>580</v>
      </c>
      <c r="I87" s="133"/>
      <c r="J87" s="133" t="s">
        <v>28</v>
      </c>
      <c r="K87" s="118" t="s">
        <v>28</v>
      </c>
      <c r="L87" s="327"/>
      <c r="M87" s="48"/>
      <c r="N87" s="167"/>
      <c r="O87" s="159"/>
      <c r="P87" s="73"/>
      <c r="Q87" s="128"/>
      <c r="R87" s="74">
        <v>100</v>
      </c>
      <c r="S87" s="329"/>
      <c r="T87" s="330"/>
      <c r="U87" s="331"/>
      <c r="V87" s="332"/>
      <c r="W87" s="333"/>
      <c r="X87" s="334"/>
      <c r="Y87" s="89">
        <f>SUM(Raming[[#This Row],[Aquafin]:[Aandeel 7]])</f>
        <v>100</v>
      </c>
      <c r="Z87" s="318">
        <f>IFERROR(ROUND(Raming[[#This Row],[Hoeveelheid voorzien]]*Raming[[#This Row],[Aquafin]]/100,2),0)</f>
        <v>0</v>
      </c>
      <c r="AA87" s="318">
        <f>IFERROR(ROUND(Raming[[#This Row],[HV1]]*Raming[[#This Row],[EHP]],2),0)</f>
        <v>0</v>
      </c>
      <c r="AB87" s="319">
        <f>IFERROR(ROUND(Raming[[#This Row],[Hoeveelheid voorzien]]*Raming[[#This Row],[Aandeel 2]]/100,2),0)</f>
        <v>0</v>
      </c>
      <c r="AC87" s="319">
        <f>IFERROR(ROUND(Raming[[#This Row],[HV2]]*Raming[[#This Row],[EHP]],2),0)</f>
        <v>0</v>
      </c>
      <c r="AD87" s="320">
        <f>IFERROR(ROUND(Raming[[#This Row],[Hoeveelheid voorzien]]*Raming[[#This Row],[Aandeel 3]]/100,2),0)</f>
        <v>0</v>
      </c>
      <c r="AE87" s="320">
        <f>IFERROR(ROUND(Raming[[#This Row],[HV3]]*Raming[[#This Row],[EHP]],2),0)</f>
        <v>0</v>
      </c>
      <c r="AF87" s="321">
        <f>IFERROR(ROUND(Raming[[#This Row],[Hoeveelheid voorzien]]*Raming[[#This Row],[Aandeel 4]]/100,2),0)</f>
        <v>0</v>
      </c>
      <c r="AG87" s="321">
        <f>IFERROR(ROUND(Raming[[#This Row],[HV4]]*Raming[[#This Row],[EHP]],2),0)</f>
        <v>0</v>
      </c>
      <c r="AH87" s="322">
        <f>IFERROR(ROUND(Raming[[#This Row],[Hoeveelheid voorzien]]*Raming[[#This Row],[Aandeel 5]]/100,2),0)</f>
        <v>0</v>
      </c>
      <c r="AI87" s="322">
        <f>IFERROR(ROUND(Raming[[#This Row],[HV5]]*Raming[[#This Row],[EHP]],2),0)</f>
        <v>0</v>
      </c>
      <c r="AJ87" s="323">
        <f>IFERROR(ROUND(Raming[[#This Row],[Hoeveelheid voorzien]]*Raming[[#This Row],[Aandeel 6]]/100,2),0)</f>
        <v>0</v>
      </c>
      <c r="AK87" s="323">
        <f>IFERROR(ROUND(Raming[[#This Row],[HV6]]*Raming[[#This Row],[EHP]],2),0)</f>
        <v>0</v>
      </c>
      <c r="AL87" s="324">
        <f>IFERROR(ROUND(Raming[[#This Row],[Hoeveelheid voorzien]]*Raming[[#This Row],[Aandeel 7]]/100,2),0)</f>
        <v>0</v>
      </c>
      <c r="AM87" s="324">
        <f>IFERROR(ROUND(Raming[[#This Row],[HV7]]*Raming[[#This Row],[EHP]],2),0)</f>
        <v>0</v>
      </c>
      <c r="AN87" s="89">
        <f>Raming[[#This Row],[HV7]]+Raming[[#This Row],[HV6]]+Raming[[#This Row],[HV5]]+Raming[[#This Row],[HV4]]+Raming[[#This Row],[HV3]]+Raming[[#This Row],[HV2]]+Raming[[#This Row],[HV1]]</f>
        <v>0</v>
      </c>
      <c r="AO87" s="89"/>
      <c r="AP87" s="94" t="str">
        <f>IFERROR(ROUND(AVERAGE(Raming[[#This Row],[kolom niet invullen]:[243/001]]),2),"")</f>
        <v/>
      </c>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row>
    <row r="88" spans="1:111">
      <c r="A88" s="156">
        <f>IF(Raming[[#This Row],[Nummering]]=1,SUM($B$9:B88),0)</f>
        <v>49</v>
      </c>
      <c r="B88" s="242">
        <f>IF(Raming[[#This Row],[Hoeveelheid voorzien]]&gt;0,1,0)</f>
        <v>1</v>
      </c>
      <c r="C88" s="116" t="s">
        <v>55</v>
      </c>
      <c r="D88" s="161" t="s">
        <v>581</v>
      </c>
      <c r="E88" s="162"/>
      <c r="F88" s="163" t="s">
        <v>582</v>
      </c>
      <c r="G88" s="22"/>
      <c r="H88" s="129"/>
      <c r="I88" s="161" t="s">
        <v>58</v>
      </c>
      <c r="J88" s="253" t="s">
        <v>68</v>
      </c>
      <c r="K88" s="118">
        <v>1.25</v>
      </c>
      <c r="L88" s="327"/>
      <c r="M88" s="48" t="s">
        <v>685</v>
      </c>
      <c r="N88" s="95" t="s">
        <v>713</v>
      </c>
      <c r="O88" s="159">
        <v>1944</v>
      </c>
      <c r="P88" s="73">
        <f>Raming[[#This Row],[Hoeveelheid voorzien]]*Raming[[#This Row],[EHP]]</f>
        <v>2430</v>
      </c>
      <c r="Q88" s="50" t="s">
        <v>64</v>
      </c>
      <c r="R88" s="74">
        <v>100</v>
      </c>
      <c r="S88" s="329"/>
      <c r="T88" s="330"/>
      <c r="U88" s="331"/>
      <c r="V88" s="332"/>
      <c r="W88" s="333"/>
      <c r="X88" s="334"/>
      <c r="Y88" s="89">
        <f>SUM(Raming[[#This Row],[Aquafin]:[Aandeel 7]])</f>
        <v>100</v>
      </c>
      <c r="Z88" s="318">
        <f>IFERROR(ROUND(Raming[[#This Row],[Hoeveelheid voorzien]]*Raming[[#This Row],[Aquafin]]/100,2),0)</f>
        <v>1944</v>
      </c>
      <c r="AA88" s="318">
        <f>IFERROR(ROUND(Raming[[#This Row],[HV1]]*Raming[[#This Row],[EHP]],2),0)</f>
        <v>2430</v>
      </c>
      <c r="AB88" s="319">
        <f>IFERROR(ROUND(Raming[[#This Row],[Hoeveelheid voorzien]]*Raming[[#This Row],[Aandeel 2]]/100,2),0)</f>
        <v>0</v>
      </c>
      <c r="AC88" s="319">
        <f>IFERROR(ROUND(Raming[[#This Row],[HV2]]*Raming[[#This Row],[EHP]],2),0)</f>
        <v>0</v>
      </c>
      <c r="AD88" s="320">
        <f>IFERROR(ROUND(Raming[[#This Row],[Hoeveelheid voorzien]]*Raming[[#This Row],[Aandeel 3]]/100,2),0)</f>
        <v>0</v>
      </c>
      <c r="AE88" s="320">
        <f>IFERROR(ROUND(Raming[[#This Row],[HV3]]*Raming[[#This Row],[EHP]],2),0)</f>
        <v>0</v>
      </c>
      <c r="AF88" s="321">
        <f>IFERROR(ROUND(Raming[[#This Row],[Hoeveelheid voorzien]]*Raming[[#This Row],[Aandeel 4]]/100,2),0)</f>
        <v>0</v>
      </c>
      <c r="AG88" s="321">
        <f>IFERROR(ROUND(Raming[[#This Row],[HV4]]*Raming[[#This Row],[EHP]],2),0)</f>
        <v>0</v>
      </c>
      <c r="AH88" s="322">
        <f>IFERROR(ROUND(Raming[[#This Row],[Hoeveelheid voorzien]]*Raming[[#This Row],[Aandeel 5]]/100,2),0)</f>
        <v>0</v>
      </c>
      <c r="AI88" s="322">
        <f>IFERROR(ROUND(Raming[[#This Row],[HV5]]*Raming[[#This Row],[EHP]],2),0)</f>
        <v>0</v>
      </c>
      <c r="AJ88" s="323">
        <f>IFERROR(ROUND(Raming[[#This Row],[Hoeveelheid voorzien]]*Raming[[#This Row],[Aandeel 6]]/100,2),0)</f>
        <v>0</v>
      </c>
      <c r="AK88" s="323">
        <f>IFERROR(ROUND(Raming[[#This Row],[HV6]]*Raming[[#This Row],[EHP]],2),0)</f>
        <v>0</v>
      </c>
      <c r="AL88" s="324">
        <f>IFERROR(ROUND(Raming[[#This Row],[Hoeveelheid voorzien]]*Raming[[#This Row],[Aandeel 7]]/100,2),0)</f>
        <v>0</v>
      </c>
      <c r="AM88" s="324">
        <f>IFERROR(ROUND(Raming[[#This Row],[HV7]]*Raming[[#This Row],[EHP]],2),0)</f>
        <v>0</v>
      </c>
      <c r="AN88" s="89">
        <f>Raming[[#This Row],[HV7]]+Raming[[#This Row],[HV6]]+Raming[[#This Row],[HV5]]+Raming[[#This Row],[HV4]]+Raming[[#This Row],[HV3]]+Raming[[#This Row],[HV2]]+Raming[[#This Row],[HV1]]</f>
        <v>1944</v>
      </c>
      <c r="AO88" s="89"/>
      <c r="AP88" s="94" t="str">
        <f>IFERROR(ROUND(AVERAGE(Raming[[#This Row],[kolom niet invullen]:[243/001]]),2),"")</f>
        <v/>
      </c>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row>
    <row r="89" spans="1:111" ht="22.5">
      <c r="A89" s="156">
        <f>IF(Raming[[#This Row],[Nummering]]=1,SUM($B$9:B89),0)</f>
        <v>50</v>
      </c>
      <c r="B89" s="242">
        <f>IF(Raming[[#This Row],[Hoeveelheid voorzien]]&gt;0,1,0)</f>
        <v>1</v>
      </c>
      <c r="C89" s="116" t="s">
        <v>60</v>
      </c>
      <c r="D89" s="161"/>
      <c r="E89" s="162" t="s">
        <v>61</v>
      </c>
      <c r="F89" s="163"/>
      <c r="G89" s="126" t="s">
        <v>806</v>
      </c>
      <c r="H89" s="129"/>
      <c r="I89" s="161" t="s">
        <v>58</v>
      </c>
      <c r="J89" s="253" t="s">
        <v>68</v>
      </c>
      <c r="K89" s="118">
        <v>5.25</v>
      </c>
      <c r="L89" s="327"/>
      <c r="M89" s="48" t="s">
        <v>684</v>
      </c>
      <c r="N89" s="95" t="s">
        <v>713</v>
      </c>
      <c r="O89" s="159">
        <v>1244</v>
      </c>
      <c r="P89" s="73">
        <f>Raming[[#This Row],[Hoeveelheid voorzien]]*Raming[[#This Row],[EHP]]</f>
        <v>6531</v>
      </c>
      <c r="Q89" s="50" t="s">
        <v>64</v>
      </c>
      <c r="R89" s="74">
        <v>100</v>
      </c>
      <c r="S89" s="329"/>
      <c r="T89" s="330"/>
      <c r="U89" s="331"/>
      <c r="V89" s="332"/>
      <c r="W89" s="333"/>
      <c r="X89" s="334"/>
      <c r="Y89" s="89">
        <f>SUM(Raming[[#This Row],[Aquafin]:[Aandeel 7]])</f>
        <v>100</v>
      </c>
      <c r="Z89" s="318">
        <f>IFERROR(ROUND(Raming[[#This Row],[Hoeveelheid voorzien]]*Raming[[#This Row],[Aquafin]]/100,2),0)</f>
        <v>1244</v>
      </c>
      <c r="AA89" s="318">
        <f>IFERROR(ROUND(Raming[[#This Row],[HV1]]*Raming[[#This Row],[EHP]],2),0)</f>
        <v>6531</v>
      </c>
      <c r="AB89" s="319">
        <f>IFERROR(ROUND(Raming[[#This Row],[Hoeveelheid voorzien]]*Raming[[#This Row],[Aandeel 2]]/100,2),0)</f>
        <v>0</v>
      </c>
      <c r="AC89" s="319">
        <f>IFERROR(ROUND(Raming[[#This Row],[HV2]]*Raming[[#This Row],[EHP]],2),0)</f>
        <v>0</v>
      </c>
      <c r="AD89" s="320">
        <f>IFERROR(ROUND(Raming[[#This Row],[Hoeveelheid voorzien]]*Raming[[#This Row],[Aandeel 3]]/100,2),0)</f>
        <v>0</v>
      </c>
      <c r="AE89" s="320">
        <f>IFERROR(ROUND(Raming[[#This Row],[HV3]]*Raming[[#This Row],[EHP]],2),0)</f>
        <v>0</v>
      </c>
      <c r="AF89" s="321">
        <f>IFERROR(ROUND(Raming[[#This Row],[Hoeveelheid voorzien]]*Raming[[#This Row],[Aandeel 4]]/100,2),0)</f>
        <v>0</v>
      </c>
      <c r="AG89" s="321">
        <f>IFERROR(ROUND(Raming[[#This Row],[HV4]]*Raming[[#This Row],[EHP]],2),0)</f>
        <v>0</v>
      </c>
      <c r="AH89" s="322">
        <f>IFERROR(ROUND(Raming[[#This Row],[Hoeveelheid voorzien]]*Raming[[#This Row],[Aandeel 5]]/100,2),0)</f>
        <v>0</v>
      </c>
      <c r="AI89" s="322">
        <f>IFERROR(ROUND(Raming[[#This Row],[HV5]]*Raming[[#This Row],[EHP]],2),0)</f>
        <v>0</v>
      </c>
      <c r="AJ89" s="323">
        <f>IFERROR(ROUND(Raming[[#This Row],[Hoeveelheid voorzien]]*Raming[[#This Row],[Aandeel 6]]/100,2),0)</f>
        <v>0</v>
      </c>
      <c r="AK89" s="323">
        <f>IFERROR(ROUND(Raming[[#This Row],[HV6]]*Raming[[#This Row],[EHP]],2),0)</f>
        <v>0</v>
      </c>
      <c r="AL89" s="324">
        <f>IFERROR(ROUND(Raming[[#This Row],[Hoeveelheid voorzien]]*Raming[[#This Row],[Aandeel 7]]/100,2),0)</f>
        <v>0</v>
      </c>
      <c r="AM89" s="324">
        <f>IFERROR(ROUND(Raming[[#This Row],[HV7]]*Raming[[#This Row],[EHP]],2),0)</f>
        <v>0</v>
      </c>
      <c r="AN89" s="89">
        <f>Raming[[#This Row],[HV7]]+Raming[[#This Row],[HV6]]+Raming[[#This Row],[HV5]]+Raming[[#This Row],[HV4]]+Raming[[#This Row],[HV3]]+Raming[[#This Row],[HV2]]+Raming[[#This Row],[HV1]]</f>
        <v>1244</v>
      </c>
      <c r="AO89" s="89"/>
      <c r="AP89" s="94" t="str">
        <f>IFERROR(ROUND(AVERAGE(Raming[[#This Row],[kolom niet invullen]:[243/001]]),2),"")</f>
        <v/>
      </c>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row>
    <row r="90" spans="1:111">
      <c r="A90" s="156">
        <f>IF(Raming[[#This Row],[Nummering]]=1,SUM($B$9:B90),0)</f>
        <v>0</v>
      </c>
      <c r="B90" s="242">
        <f>IF(Raming[[#This Row],[Hoeveelheid voorzien]]&gt;0,1,0)</f>
        <v>0</v>
      </c>
      <c r="C90" s="113"/>
      <c r="D90" s="113" t="s">
        <v>583</v>
      </c>
      <c r="E90" s="113"/>
      <c r="F90" s="113" t="s">
        <v>584</v>
      </c>
      <c r="G90" s="131"/>
      <c r="H90" s="231"/>
      <c r="I90" s="113"/>
      <c r="J90" s="113" t="s">
        <v>28</v>
      </c>
      <c r="K90" s="118" t="s">
        <v>28</v>
      </c>
      <c r="L90" s="326"/>
      <c r="M90" s="45"/>
      <c r="N90" s="168"/>
      <c r="O90" s="159"/>
      <c r="P90" s="73"/>
      <c r="Q90" s="128"/>
      <c r="R90" s="74">
        <v>100</v>
      </c>
      <c r="S90" s="329"/>
      <c r="T90" s="330"/>
      <c r="U90" s="331"/>
      <c r="V90" s="332"/>
      <c r="W90" s="333"/>
      <c r="X90" s="334"/>
      <c r="Y90" s="89">
        <f>SUM(Raming[[#This Row],[Aquafin]:[Aandeel 7]])</f>
        <v>100</v>
      </c>
      <c r="Z90" s="318">
        <f>IFERROR(ROUND(Raming[[#This Row],[Hoeveelheid voorzien]]*Raming[[#This Row],[Aquafin]]/100,2),0)</f>
        <v>0</v>
      </c>
      <c r="AA90" s="318">
        <f>IFERROR(ROUND(Raming[[#This Row],[HV1]]*Raming[[#This Row],[EHP]],2),0)</f>
        <v>0</v>
      </c>
      <c r="AB90" s="319">
        <f>IFERROR(ROUND(Raming[[#This Row],[Hoeveelheid voorzien]]*Raming[[#This Row],[Aandeel 2]]/100,2),0)</f>
        <v>0</v>
      </c>
      <c r="AC90" s="319">
        <f>IFERROR(ROUND(Raming[[#This Row],[HV2]]*Raming[[#This Row],[EHP]],2),0)</f>
        <v>0</v>
      </c>
      <c r="AD90" s="320">
        <f>IFERROR(ROUND(Raming[[#This Row],[Hoeveelheid voorzien]]*Raming[[#This Row],[Aandeel 3]]/100,2),0)</f>
        <v>0</v>
      </c>
      <c r="AE90" s="320">
        <f>IFERROR(ROUND(Raming[[#This Row],[HV3]]*Raming[[#This Row],[EHP]],2),0)</f>
        <v>0</v>
      </c>
      <c r="AF90" s="321">
        <f>IFERROR(ROUND(Raming[[#This Row],[Hoeveelheid voorzien]]*Raming[[#This Row],[Aandeel 4]]/100,2),0)</f>
        <v>0</v>
      </c>
      <c r="AG90" s="321">
        <f>IFERROR(ROUND(Raming[[#This Row],[HV4]]*Raming[[#This Row],[EHP]],2),0)</f>
        <v>0</v>
      </c>
      <c r="AH90" s="322">
        <f>IFERROR(ROUND(Raming[[#This Row],[Hoeveelheid voorzien]]*Raming[[#This Row],[Aandeel 5]]/100,2),0)</f>
        <v>0</v>
      </c>
      <c r="AI90" s="322">
        <f>IFERROR(ROUND(Raming[[#This Row],[HV5]]*Raming[[#This Row],[EHP]],2),0)</f>
        <v>0</v>
      </c>
      <c r="AJ90" s="323">
        <f>IFERROR(ROUND(Raming[[#This Row],[Hoeveelheid voorzien]]*Raming[[#This Row],[Aandeel 6]]/100,2),0)</f>
        <v>0</v>
      </c>
      <c r="AK90" s="323">
        <f>IFERROR(ROUND(Raming[[#This Row],[HV6]]*Raming[[#This Row],[EHP]],2),0)</f>
        <v>0</v>
      </c>
      <c r="AL90" s="324">
        <f>IFERROR(ROUND(Raming[[#This Row],[Hoeveelheid voorzien]]*Raming[[#This Row],[Aandeel 7]]/100,2),0)</f>
        <v>0</v>
      </c>
      <c r="AM90" s="324">
        <f>IFERROR(ROUND(Raming[[#This Row],[HV7]]*Raming[[#This Row],[EHP]],2),0)</f>
        <v>0</v>
      </c>
      <c r="AN90" s="89">
        <f>Raming[[#This Row],[HV7]]+Raming[[#This Row],[HV6]]+Raming[[#This Row],[HV5]]+Raming[[#This Row],[HV4]]+Raming[[#This Row],[HV3]]+Raming[[#This Row],[HV2]]+Raming[[#This Row],[HV1]]</f>
        <v>0</v>
      </c>
      <c r="AO90" s="89"/>
      <c r="AP90" s="94" t="str">
        <f>IFERROR(ROUND(AVERAGE(Raming[[#This Row],[kolom niet invullen]:[243/001]]),2),"")</f>
        <v/>
      </c>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row>
    <row r="91" spans="1:111">
      <c r="A91" s="156">
        <f>IF(Raming[[#This Row],[Nummering]]=1,SUM($B$9:B91),0)</f>
        <v>0</v>
      </c>
      <c r="B91" s="242">
        <f>IF(Raming[[#This Row],[Hoeveelheid voorzien]]&gt;0,1,0)</f>
        <v>0</v>
      </c>
      <c r="C91" s="132"/>
      <c r="D91" s="133" t="s">
        <v>585</v>
      </c>
      <c r="E91" s="134"/>
      <c r="F91" s="135" t="s">
        <v>586</v>
      </c>
      <c r="G91" s="136"/>
      <c r="H91" s="236" t="s">
        <v>587</v>
      </c>
      <c r="I91" s="133"/>
      <c r="J91" s="133" t="s">
        <v>28</v>
      </c>
      <c r="K91" s="118" t="s">
        <v>28</v>
      </c>
      <c r="L91" s="327"/>
      <c r="M91" s="48"/>
      <c r="N91" s="167"/>
      <c r="O91" s="159"/>
      <c r="P91" s="73"/>
      <c r="Q91" s="128"/>
      <c r="R91" s="74">
        <v>100</v>
      </c>
      <c r="S91" s="329"/>
      <c r="T91" s="330"/>
      <c r="U91" s="331"/>
      <c r="V91" s="332"/>
      <c r="W91" s="333"/>
      <c r="X91" s="334"/>
      <c r="Y91" s="89">
        <f>SUM(Raming[[#This Row],[Aquafin]:[Aandeel 7]])</f>
        <v>100</v>
      </c>
      <c r="Z91" s="318">
        <f>IFERROR(ROUND(Raming[[#This Row],[Hoeveelheid voorzien]]*Raming[[#This Row],[Aquafin]]/100,2),0)</f>
        <v>0</v>
      </c>
      <c r="AA91" s="318">
        <f>IFERROR(ROUND(Raming[[#This Row],[HV1]]*Raming[[#This Row],[EHP]],2),0)</f>
        <v>0</v>
      </c>
      <c r="AB91" s="319">
        <f>IFERROR(ROUND(Raming[[#This Row],[Hoeveelheid voorzien]]*Raming[[#This Row],[Aandeel 2]]/100,2),0)</f>
        <v>0</v>
      </c>
      <c r="AC91" s="319">
        <f>IFERROR(ROUND(Raming[[#This Row],[HV2]]*Raming[[#This Row],[EHP]],2),0)</f>
        <v>0</v>
      </c>
      <c r="AD91" s="320">
        <f>IFERROR(ROUND(Raming[[#This Row],[Hoeveelheid voorzien]]*Raming[[#This Row],[Aandeel 3]]/100,2),0)</f>
        <v>0</v>
      </c>
      <c r="AE91" s="320">
        <f>IFERROR(ROUND(Raming[[#This Row],[HV3]]*Raming[[#This Row],[EHP]],2),0)</f>
        <v>0</v>
      </c>
      <c r="AF91" s="321">
        <f>IFERROR(ROUND(Raming[[#This Row],[Hoeveelheid voorzien]]*Raming[[#This Row],[Aandeel 4]]/100,2),0)</f>
        <v>0</v>
      </c>
      <c r="AG91" s="321">
        <f>IFERROR(ROUND(Raming[[#This Row],[HV4]]*Raming[[#This Row],[EHP]],2),0)</f>
        <v>0</v>
      </c>
      <c r="AH91" s="322">
        <f>IFERROR(ROUND(Raming[[#This Row],[Hoeveelheid voorzien]]*Raming[[#This Row],[Aandeel 5]]/100,2),0)</f>
        <v>0</v>
      </c>
      <c r="AI91" s="322">
        <f>IFERROR(ROUND(Raming[[#This Row],[HV5]]*Raming[[#This Row],[EHP]],2),0)</f>
        <v>0</v>
      </c>
      <c r="AJ91" s="323">
        <f>IFERROR(ROUND(Raming[[#This Row],[Hoeveelheid voorzien]]*Raming[[#This Row],[Aandeel 6]]/100,2),0)</f>
        <v>0</v>
      </c>
      <c r="AK91" s="323">
        <f>IFERROR(ROUND(Raming[[#This Row],[HV6]]*Raming[[#This Row],[EHP]],2),0)</f>
        <v>0</v>
      </c>
      <c r="AL91" s="324">
        <f>IFERROR(ROUND(Raming[[#This Row],[Hoeveelheid voorzien]]*Raming[[#This Row],[Aandeel 7]]/100,2),0)</f>
        <v>0</v>
      </c>
      <c r="AM91" s="324">
        <f>IFERROR(ROUND(Raming[[#This Row],[HV7]]*Raming[[#This Row],[EHP]],2),0)</f>
        <v>0</v>
      </c>
      <c r="AN91" s="89">
        <f>Raming[[#This Row],[HV7]]+Raming[[#This Row],[HV6]]+Raming[[#This Row],[HV5]]+Raming[[#This Row],[HV4]]+Raming[[#This Row],[HV3]]+Raming[[#This Row],[HV2]]+Raming[[#This Row],[HV1]]</f>
        <v>0</v>
      </c>
      <c r="AO91" s="89"/>
      <c r="AP91" s="94" t="str">
        <f>IFERROR(ROUND(AVERAGE(Raming[[#This Row],[kolom niet invullen]:[243/001]]),2),"")</f>
        <v/>
      </c>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row>
    <row r="92" spans="1:111">
      <c r="A92" s="156">
        <f>IF(Raming[[#This Row],[Nummering]]=1,SUM($B$9:B92),0)</f>
        <v>51</v>
      </c>
      <c r="B92" s="242">
        <f>IF(Raming[[#This Row],[Hoeveelheid voorzien]]&gt;0,1,0)</f>
        <v>1</v>
      </c>
      <c r="C92" s="116" t="s">
        <v>55</v>
      </c>
      <c r="D92" s="161" t="s">
        <v>588</v>
      </c>
      <c r="E92" s="162"/>
      <c r="F92" s="163" t="s">
        <v>589</v>
      </c>
      <c r="G92" s="22"/>
      <c r="H92" s="236"/>
      <c r="I92" s="161" t="s">
        <v>58</v>
      </c>
      <c r="J92" s="253" t="s">
        <v>68</v>
      </c>
      <c r="K92" s="118">
        <v>9.07</v>
      </c>
      <c r="L92" s="327"/>
      <c r="M92" s="48" t="s">
        <v>684</v>
      </c>
      <c r="N92" s="95" t="s">
        <v>713</v>
      </c>
      <c r="O92" s="159">
        <v>1244</v>
      </c>
      <c r="P92" s="73">
        <f>Raming[[#This Row],[Hoeveelheid voorzien]]*Raming[[#This Row],[EHP]]</f>
        <v>11283.08</v>
      </c>
      <c r="Q92" s="50" t="s">
        <v>64</v>
      </c>
      <c r="R92" s="74">
        <v>100</v>
      </c>
      <c r="S92" s="329"/>
      <c r="T92" s="330"/>
      <c r="U92" s="331"/>
      <c r="V92" s="332"/>
      <c r="W92" s="333"/>
      <c r="X92" s="334"/>
      <c r="Y92" s="89">
        <f>SUM(Raming[[#This Row],[Aquafin]:[Aandeel 7]])</f>
        <v>100</v>
      </c>
      <c r="Z92" s="318">
        <f>IFERROR(ROUND(Raming[[#This Row],[Hoeveelheid voorzien]]*Raming[[#This Row],[Aquafin]]/100,2),0)</f>
        <v>1244</v>
      </c>
      <c r="AA92" s="318">
        <f>IFERROR(ROUND(Raming[[#This Row],[HV1]]*Raming[[#This Row],[EHP]],2),0)</f>
        <v>11283.08</v>
      </c>
      <c r="AB92" s="319">
        <f>IFERROR(ROUND(Raming[[#This Row],[Hoeveelheid voorzien]]*Raming[[#This Row],[Aandeel 2]]/100,2),0)</f>
        <v>0</v>
      </c>
      <c r="AC92" s="319">
        <f>IFERROR(ROUND(Raming[[#This Row],[HV2]]*Raming[[#This Row],[EHP]],2),0)</f>
        <v>0</v>
      </c>
      <c r="AD92" s="320">
        <f>IFERROR(ROUND(Raming[[#This Row],[Hoeveelheid voorzien]]*Raming[[#This Row],[Aandeel 3]]/100,2),0)</f>
        <v>0</v>
      </c>
      <c r="AE92" s="320">
        <f>IFERROR(ROUND(Raming[[#This Row],[HV3]]*Raming[[#This Row],[EHP]],2),0)</f>
        <v>0</v>
      </c>
      <c r="AF92" s="321">
        <f>IFERROR(ROUND(Raming[[#This Row],[Hoeveelheid voorzien]]*Raming[[#This Row],[Aandeel 4]]/100,2),0)</f>
        <v>0</v>
      </c>
      <c r="AG92" s="321">
        <f>IFERROR(ROUND(Raming[[#This Row],[HV4]]*Raming[[#This Row],[EHP]],2),0)</f>
        <v>0</v>
      </c>
      <c r="AH92" s="322">
        <f>IFERROR(ROUND(Raming[[#This Row],[Hoeveelheid voorzien]]*Raming[[#This Row],[Aandeel 5]]/100,2),0)</f>
        <v>0</v>
      </c>
      <c r="AI92" s="322">
        <f>IFERROR(ROUND(Raming[[#This Row],[HV5]]*Raming[[#This Row],[EHP]],2),0)</f>
        <v>0</v>
      </c>
      <c r="AJ92" s="323">
        <f>IFERROR(ROUND(Raming[[#This Row],[Hoeveelheid voorzien]]*Raming[[#This Row],[Aandeel 6]]/100,2),0)</f>
        <v>0</v>
      </c>
      <c r="AK92" s="323">
        <f>IFERROR(ROUND(Raming[[#This Row],[HV6]]*Raming[[#This Row],[EHP]],2),0)</f>
        <v>0</v>
      </c>
      <c r="AL92" s="324">
        <f>IFERROR(ROUND(Raming[[#This Row],[Hoeveelheid voorzien]]*Raming[[#This Row],[Aandeel 7]]/100,2),0)</f>
        <v>0</v>
      </c>
      <c r="AM92" s="324">
        <f>IFERROR(ROUND(Raming[[#This Row],[HV7]]*Raming[[#This Row],[EHP]],2),0)</f>
        <v>0</v>
      </c>
      <c r="AN92" s="89">
        <f>Raming[[#This Row],[HV7]]+Raming[[#This Row],[HV6]]+Raming[[#This Row],[HV5]]+Raming[[#This Row],[HV4]]+Raming[[#This Row],[HV3]]+Raming[[#This Row],[HV2]]+Raming[[#This Row],[HV1]]</f>
        <v>1244</v>
      </c>
      <c r="AO92" s="89"/>
      <c r="AP92" s="94" t="str">
        <f>IFERROR(ROUND(AVERAGE(Raming[[#This Row],[kolom niet invullen]:[243/001]]),2),"")</f>
        <v/>
      </c>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row>
    <row r="93" spans="1:111">
      <c r="A93" s="156">
        <f>IF(Raming[[#This Row],[Nummering]]=1,SUM($B$9:B93),0)</f>
        <v>0</v>
      </c>
      <c r="B93" s="242">
        <f>IF(Raming[[#This Row],[Hoeveelheid voorzien]]&gt;0,1,0)</f>
        <v>0</v>
      </c>
      <c r="C93" s="113"/>
      <c r="D93" s="113" t="s">
        <v>590</v>
      </c>
      <c r="E93" s="113"/>
      <c r="F93" s="113" t="s">
        <v>591</v>
      </c>
      <c r="G93" s="131"/>
      <c r="H93" s="231"/>
      <c r="I93" s="113"/>
      <c r="J93" s="113" t="s">
        <v>28</v>
      </c>
      <c r="K93" s="118" t="s">
        <v>28</v>
      </c>
      <c r="L93" s="326"/>
      <c r="M93" s="45"/>
      <c r="N93" s="168"/>
      <c r="O93" s="159"/>
      <c r="P93" s="73"/>
      <c r="Q93" s="128"/>
      <c r="R93" s="74">
        <v>100</v>
      </c>
      <c r="S93" s="329"/>
      <c r="T93" s="330"/>
      <c r="U93" s="331"/>
      <c r="V93" s="332"/>
      <c r="W93" s="333"/>
      <c r="X93" s="334"/>
      <c r="Y93" s="89">
        <f>SUM(Raming[[#This Row],[Aquafin]:[Aandeel 7]])</f>
        <v>100</v>
      </c>
      <c r="Z93" s="318">
        <f>IFERROR(ROUND(Raming[[#This Row],[Hoeveelheid voorzien]]*Raming[[#This Row],[Aquafin]]/100,2),0)</f>
        <v>0</v>
      </c>
      <c r="AA93" s="318">
        <f>IFERROR(ROUND(Raming[[#This Row],[HV1]]*Raming[[#This Row],[EHP]],2),0)</f>
        <v>0</v>
      </c>
      <c r="AB93" s="319">
        <f>IFERROR(ROUND(Raming[[#This Row],[Hoeveelheid voorzien]]*Raming[[#This Row],[Aandeel 2]]/100,2),0)</f>
        <v>0</v>
      </c>
      <c r="AC93" s="319">
        <f>IFERROR(ROUND(Raming[[#This Row],[HV2]]*Raming[[#This Row],[EHP]],2),0)</f>
        <v>0</v>
      </c>
      <c r="AD93" s="320">
        <f>IFERROR(ROUND(Raming[[#This Row],[Hoeveelheid voorzien]]*Raming[[#This Row],[Aandeel 3]]/100,2),0)</f>
        <v>0</v>
      </c>
      <c r="AE93" s="320">
        <f>IFERROR(ROUND(Raming[[#This Row],[HV3]]*Raming[[#This Row],[EHP]],2),0)</f>
        <v>0</v>
      </c>
      <c r="AF93" s="321">
        <f>IFERROR(ROUND(Raming[[#This Row],[Hoeveelheid voorzien]]*Raming[[#This Row],[Aandeel 4]]/100,2),0)</f>
        <v>0</v>
      </c>
      <c r="AG93" s="321">
        <f>IFERROR(ROUND(Raming[[#This Row],[HV4]]*Raming[[#This Row],[EHP]],2),0)</f>
        <v>0</v>
      </c>
      <c r="AH93" s="322">
        <f>IFERROR(ROUND(Raming[[#This Row],[Hoeveelheid voorzien]]*Raming[[#This Row],[Aandeel 5]]/100,2),0)</f>
        <v>0</v>
      </c>
      <c r="AI93" s="322">
        <f>IFERROR(ROUND(Raming[[#This Row],[HV5]]*Raming[[#This Row],[EHP]],2),0)</f>
        <v>0</v>
      </c>
      <c r="AJ93" s="323">
        <f>IFERROR(ROUND(Raming[[#This Row],[Hoeveelheid voorzien]]*Raming[[#This Row],[Aandeel 6]]/100,2),0)</f>
        <v>0</v>
      </c>
      <c r="AK93" s="323">
        <f>IFERROR(ROUND(Raming[[#This Row],[HV6]]*Raming[[#This Row],[EHP]],2),0)</f>
        <v>0</v>
      </c>
      <c r="AL93" s="324">
        <f>IFERROR(ROUND(Raming[[#This Row],[Hoeveelheid voorzien]]*Raming[[#This Row],[Aandeel 7]]/100,2),0)</f>
        <v>0</v>
      </c>
      <c r="AM93" s="324">
        <f>IFERROR(ROUND(Raming[[#This Row],[HV7]]*Raming[[#This Row],[EHP]],2),0)</f>
        <v>0</v>
      </c>
      <c r="AN93" s="89">
        <f>Raming[[#This Row],[HV7]]+Raming[[#This Row],[HV6]]+Raming[[#This Row],[HV5]]+Raming[[#This Row],[HV4]]+Raming[[#This Row],[HV3]]+Raming[[#This Row],[HV2]]+Raming[[#This Row],[HV1]]</f>
        <v>0</v>
      </c>
      <c r="AO93" s="89"/>
      <c r="AP93" s="94" t="str">
        <f>IFERROR(ROUND(AVERAGE(Raming[[#This Row],[kolom niet invullen]:[243/001]]),2),"")</f>
        <v/>
      </c>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row>
    <row r="94" spans="1:111">
      <c r="A94" s="156">
        <f>IF(Raming[[#This Row],[Nummering]]=1,SUM($B$9:B94),0)</f>
        <v>0</v>
      </c>
      <c r="B94" s="242">
        <f>IF(Raming[[#This Row],[Hoeveelheid voorzien]]&gt;0,1,0)</f>
        <v>0</v>
      </c>
      <c r="C94" s="132"/>
      <c r="D94" s="133" t="s">
        <v>592</v>
      </c>
      <c r="E94" s="134"/>
      <c r="F94" s="137" t="s">
        <v>593</v>
      </c>
      <c r="G94" s="136"/>
      <c r="H94" s="236" t="s">
        <v>594</v>
      </c>
      <c r="I94" s="133"/>
      <c r="J94" s="133" t="s">
        <v>28</v>
      </c>
      <c r="K94" s="118" t="s">
        <v>28</v>
      </c>
      <c r="L94" s="327"/>
      <c r="M94" s="48"/>
      <c r="N94" s="167"/>
      <c r="O94" s="159"/>
      <c r="P94" s="73"/>
      <c r="Q94" s="128"/>
      <c r="R94" s="74">
        <v>100</v>
      </c>
      <c r="S94" s="329"/>
      <c r="T94" s="330"/>
      <c r="U94" s="331"/>
      <c r="V94" s="332"/>
      <c r="W94" s="333"/>
      <c r="X94" s="334"/>
      <c r="Y94" s="89">
        <f>SUM(Raming[[#This Row],[Aquafin]:[Aandeel 7]])</f>
        <v>100</v>
      </c>
      <c r="Z94" s="318">
        <f>IFERROR(ROUND(Raming[[#This Row],[Hoeveelheid voorzien]]*Raming[[#This Row],[Aquafin]]/100,2),0)</f>
        <v>0</v>
      </c>
      <c r="AA94" s="318">
        <f>IFERROR(ROUND(Raming[[#This Row],[HV1]]*Raming[[#This Row],[EHP]],2),0)</f>
        <v>0</v>
      </c>
      <c r="AB94" s="319">
        <f>IFERROR(ROUND(Raming[[#This Row],[Hoeveelheid voorzien]]*Raming[[#This Row],[Aandeel 2]]/100,2),0)</f>
        <v>0</v>
      </c>
      <c r="AC94" s="319">
        <f>IFERROR(ROUND(Raming[[#This Row],[HV2]]*Raming[[#This Row],[EHP]],2),0)</f>
        <v>0</v>
      </c>
      <c r="AD94" s="320">
        <f>IFERROR(ROUND(Raming[[#This Row],[Hoeveelheid voorzien]]*Raming[[#This Row],[Aandeel 3]]/100,2),0)</f>
        <v>0</v>
      </c>
      <c r="AE94" s="320">
        <f>IFERROR(ROUND(Raming[[#This Row],[HV3]]*Raming[[#This Row],[EHP]],2),0)</f>
        <v>0</v>
      </c>
      <c r="AF94" s="321">
        <f>IFERROR(ROUND(Raming[[#This Row],[Hoeveelheid voorzien]]*Raming[[#This Row],[Aandeel 4]]/100,2),0)</f>
        <v>0</v>
      </c>
      <c r="AG94" s="321">
        <f>IFERROR(ROUND(Raming[[#This Row],[HV4]]*Raming[[#This Row],[EHP]],2),0)</f>
        <v>0</v>
      </c>
      <c r="AH94" s="322">
        <f>IFERROR(ROUND(Raming[[#This Row],[Hoeveelheid voorzien]]*Raming[[#This Row],[Aandeel 5]]/100,2),0)</f>
        <v>0</v>
      </c>
      <c r="AI94" s="322">
        <f>IFERROR(ROUND(Raming[[#This Row],[HV5]]*Raming[[#This Row],[EHP]],2),0)</f>
        <v>0</v>
      </c>
      <c r="AJ94" s="323">
        <f>IFERROR(ROUND(Raming[[#This Row],[Hoeveelheid voorzien]]*Raming[[#This Row],[Aandeel 6]]/100,2),0)</f>
        <v>0</v>
      </c>
      <c r="AK94" s="323">
        <f>IFERROR(ROUND(Raming[[#This Row],[HV6]]*Raming[[#This Row],[EHP]],2),0)</f>
        <v>0</v>
      </c>
      <c r="AL94" s="324">
        <f>IFERROR(ROUND(Raming[[#This Row],[Hoeveelheid voorzien]]*Raming[[#This Row],[Aandeel 7]]/100,2),0)</f>
        <v>0</v>
      </c>
      <c r="AM94" s="324">
        <f>IFERROR(ROUND(Raming[[#This Row],[HV7]]*Raming[[#This Row],[EHP]],2),0)</f>
        <v>0</v>
      </c>
      <c r="AN94" s="89">
        <f>Raming[[#This Row],[HV7]]+Raming[[#This Row],[HV6]]+Raming[[#This Row],[HV5]]+Raming[[#This Row],[HV4]]+Raming[[#This Row],[HV3]]+Raming[[#This Row],[HV2]]+Raming[[#This Row],[HV1]]</f>
        <v>0</v>
      </c>
      <c r="AO94" s="89"/>
      <c r="AP94" s="94" t="str">
        <f>IFERROR(ROUND(AVERAGE(Raming[[#This Row],[kolom niet invullen]:[243/001]]),2),"")</f>
        <v/>
      </c>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row>
    <row r="95" spans="1:111">
      <c r="A95" s="156">
        <f>IF(Raming[[#This Row],[Nummering]]=1,SUM($B$9:B95),0)</f>
        <v>52</v>
      </c>
      <c r="B95" s="242">
        <f>IF(Raming[[#This Row],[Hoeveelheid voorzien]]&gt;0,1,0)</f>
        <v>1</v>
      </c>
      <c r="C95" s="116" t="s">
        <v>55</v>
      </c>
      <c r="D95" s="164" t="s">
        <v>595</v>
      </c>
      <c r="E95" s="162"/>
      <c r="F95" s="163" t="s">
        <v>147</v>
      </c>
      <c r="G95" s="22"/>
      <c r="H95" s="236"/>
      <c r="I95" s="161" t="s">
        <v>58</v>
      </c>
      <c r="J95" s="253" t="s">
        <v>68</v>
      </c>
      <c r="K95" s="118">
        <v>5.61</v>
      </c>
      <c r="L95" s="327"/>
      <c r="M95" s="157" t="s">
        <v>690</v>
      </c>
      <c r="N95" s="95" t="s">
        <v>713</v>
      </c>
      <c r="O95" s="159">
        <v>700</v>
      </c>
      <c r="P95" s="73">
        <f>Raming[[#This Row],[Hoeveelheid voorzien]]*Raming[[#This Row],[EHP]]</f>
        <v>3927</v>
      </c>
      <c r="Q95" s="50" t="s">
        <v>64</v>
      </c>
      <c r="R95" s="74">
        <v>100</v>
      </c>
      <c r="S95" s="329"/>
      <c r="T95" s="330"/>
      <c r="U95" s="331"/>
      <c r="V95" s="332"/>
      <c r="W95" s="333"/>
      <c r="X95" s="334"/>
      <c r="Y95" s="89">
        <f>SUM(Raming[[#This Row],[Aquafin]:[Aandeel 7]])</f>
        <v>100</v>
      </c>
      <c r="Z95" s="318">
        <f>IFERROR(ROUND(Raming[[#This Row],[Hoeveelheid voorzien]]*Raming[[#This Row],[Aquafin]]/100,2),0)</f>
        <v>700</v>
      </c>
      <c r="AA95" s="318">
        <f>IFERROR(ROUND(Raming[[#This Row],[HV1]]*Raming[[#This Row],[EHP]],2),0)</f>
        <v>3927</v>
      </c>
      <c r="AB95" s="319">
        <f>IFERROR(ROUND(Raming[[#This Row],[Hoeveelheid voorzien]]*Raming[[#This Row],[Aandeel 2]]/100,2),0)</f>
        <v>0</v>
      </c>
      <c r="AC95" s="319">
        <f>IFERROR(ROUND(Raming[[#This Row],[HV2]]*Raming[[#This Row],[EHP]],2),0)</f>
        <v>0</v>
      </c>
      <c r="AD95" s="320">
        <f>IFERROR(ROUND(Raming[[#This Row],[Hoeveelheid voorzien]]*Raming[[#This Row],[Aandeel 3]]/100,2),0)</f>
        <v>0</v>
      </c>
      <c r="AE95" s="320">
        <f>IFERROR(ROUND(Raming[[#This Row],[HV3]]*Raming[[#This Row],[EHP]],2),0)</f>
        <v>0</v>
      </c>
      <c r="AF95" s="321">
        <f>IFERROR(ROUND(Raming[[#This Row],[Hoeveelheid voorzien]]*Raming[[#This Row],[Aandeel 4]]/100,2),0)</f>
        <v>0</v>
      </c>
      <c r="AG95" s="321">
        <f>IFERROR(ROUND(Raming[[#This Row],[HV4]]*Raming[[#This Row],[EHP]],2),0)</f>
        <v>0</v>
      </c>
      <c r="AH95" s="322">
        <f>IFERROR(ROUND(Raming[[#This Row],[Hoeveelheid voorzien]]*Raming[[#This Row],[Aandeel 5]]/100,2),0)</f>
        <v>0</v>
      </c>
      <c r="AI95" s="322">
        <f>IFERROR(ROUND(Raming[[#This Row],[HV5]]*Raming[[#This Row],[EHP]],2),0)</f>
        <v>0</v>
      </c>
      <c r="AJ95" s="323">
        <f>IFERROR(ROUND(Raming[[#This Row],[Hoeveelheid voorzien]]*Raming[[#This Row],[Aandeel 6]]/100,2),0)</f>
        <v>0</v>
      </c>
      <c r="AK95" s="323">
        <f>IFERROR(ROUND(Raming[[#This Row],[HV6]]*Raming[[#This Row],[EHP]],2),0)</f>
        <v>0</v>
      </c>
      <c r="AL95" s="324">
        <f>IFERROR(ROUND(Raming[[#This Row],[Hoeveelheid voorzien]]*Raming[[#This Row],[Aandeel 7]]/100,2),0)</f>
        <v>0</v>
      </c>
      <c r="AM95" s="324">
        <f>IFERROR(ROUND(Raming[[#This Row],[HV7]]*Raming[[#This Row],[EHP]],2),0)</f>
        <v>0</v>
      </c>
      <c r="AN95" s="89">
        <f>Raming[[#This Row],[HV7]]+Raming[[#This Row],[HV6]]+Raming[[#This Row],[HV5]]+Raming[[#This Row],[HV4]]+Raming[[#This Row],[HV3]]+Raming[[#This Row],[HV2]]+Raming[[#This Row],[HV1]]</f>
        <v>700</v>
      </c>
      <c r="AO95" s="89"/>
      <c r="AP95" s="94" t="str">
        <f>IFERROR(ROUND(AVERAGE(Raming[[#This Row],[kolom niet invullen]:[243/001]]),2),"")</f>
        <v/>
      </c>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row>
    <row r="96" spans="1:111" ht="22.5">
      <c r="A96" s="156">
        <f>IF(Raming[[#This Row],[Nummering]]=1,SUM($B$9:B96),0)</f>
        <v>0</v>
      </c>
      <c r="B96" s="242">
        <f>IF(Raming[[#This Row],[Hoeveelheid voorzien]]&gt;0,1,0)</f>
        <v>0</v>
      </c>
      <c r="C96" s="132"/>
      <c r="D96" s="133" t="s">
        <v>596</v>
      </c>
      <c r="E96" s="134"/>
      <c r="F96" s="135" t="s">
        <v>597</v>
      </c>
      <c r="G96" s="136"/>
      <c r="H96" s="236" t="s">
        <v>594</v>
      </c>
      <c r="I96" s="133"/>
      <c r="J96" s="133" t="s">
        <v>28</v>
      </c>
      <c r="K96" s="118" t="s">
        <v>28</v>
      </c>
      <c r="L96" s="327"/>
      <c r="M96" s="48"/>
      <c r="N96" s="167"/>
      <c r="O96" s="159"/>
      <c r="P96" s="73"/>
      <c r="Q96" s="128"/>
      <c r="R96" s="74">
        <v>100</v>
      </c>
      <c r="S96" s="329"/>
      <c r="T96" s="330"/>
      <c r="U96" s="331"/>
      <c r="V96" s="332"/>
      <c r="W96" s="333"/>
      <c r="X96" s="334"/>
      <c r="Y96" s="89">
        <f>SUM(Raming[[#This Row],[Aquafin]:[Aandeel 7]])</f>
        <v>100</v>
      </c>
      <c r="Z96" s="318">
        <f>IFERROR(ROUND(Raming[[#This Row],[Hoeveelheid voorzien]]*Raming[[#This Row],[Aquafin]]/100,2),0)</f>
        <v>0</v>
      </c>
      <c r="AA96" s="318">
        <f>IFERROR(ROUND(Raming[[#This Row],[HV1]]*Raming[[#This Row],[EHP]],2),0)</f>
        <v>0</v>
      </c>
      <c r="AB96" s="319">
        <f>IFERROR(ROUND(Raming[[#This Row],[Hoeveelheid voorzien]]*Raming[[#This Row],[Aandeel 2]]/100,2),0)</f>
        <v>0</v>
      </c>
      <c r="AC96" s="319">
        <f>IFERROR(ROUND(Raming[[#This Row],[HV2]]*Raming[[#This Row],[EHP]],2),0)</f>
        <v>0</v>
      </c>
      <c r="AD96" s="320">
        <f>IFERROR(ROUND(Raming[[#This Row],[Hoeveelheid voorzien]]*Raming[[#This Row],[Aandeel 3]]/100,2),0)</f>
        <v>0</v>
      </c>
      <c r="AE96" s="320">
        <f>IFERROR(ROUND(Raming[[#This Row],[HV3]]*Raming[[#This Row],[EHP]],2),0)</f>
        <v>0</v>
      </c>
      <c r="AF96" s="321">
        <f>IFERROR(ROUND(Raming[[#This Row],[Hoeveelheid voorzien]]*Raming[[#This Row],[Aandeel 4]]/100,2),0)</f>
        <v>0</v>
      </c>
      <c r="AG96" s="321">
        <f>IFERROR(ROUND(Raming[[#This Row],[HV4]]*Raming[[#This Row],[EHP]],2),0)</f>
        <v>0</v>
      </c>
      <c r="AH96" s="322">
        <f>IFERROR(ROUND(Raming[[#This Row],[Hoeveelheid voorzien]]*Raming[[#This Row],[Aandeel 5]]/100,2),0)</f>
        <v>0</v>
      </c>
      <c r="AI96" s="322">
        <f>IFERROR(ROUND(Raming[[#This Row],[HV5]]*Raming[[#This Row],[EHP]],2),0)</f>
        <v>0</v>
      </c>
      <c r="AJ96" s="323">
        <f>IFERROR(ROUND(Raming[[#This Row],[Hoeveelheid voorzien]]*Raming[[#This Row],[Aandeel 6]]/100,2),0)</f>
        <v>0</v>
      </c>
      <c r="AK96" s="323">
        <f>IFERROR(ROUND(Raming[[#This Row],[HV6]]*Raming[[#This Row],[EHP]],2),0)</f>
        <v>0</v>
      </c>
      <c r="AL96" s="324">
        <f>IFERROR(ROUND(Raming[[#This Row],[Hoeveelheid voorzien]]*Raming[[#This Row],[Aandeel 7]]/100,2),0)</f>
        <v>0</v>
      </c>
      <c r="AM96" s="324">
        <f>IFERROR(ROUND(Raming[[#This Row],[HV7]]*Raming[[#This Row],[EHP]],2),0)</f>
        <v>0</v>
      </c>
      <c r="AN96" s="89">
        <f>Raming[[#This Row],[HV7]]+Raming[[#This Row],[HV6]]+Raming[[#This Row],[HV5]]+Raming[[#This Row],[HV4]]+Raming[[#This Row],[HV3]]+Raming[[#This Row],[HV2]]+Raming[[#This Row],[HV1]]</f>
        <v>0</v>
      </c>
      <c r="AO96" s="89"/>
      <c r="AP96" s="94" t="str">
        <f>IFERROR(ROUND(AVERAGE(Raming[[#This Row],[kolom niet invullen]:[243/001]]),2),"")</f>
        <v/>
      </c>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row>
    <row r="97" spans="1:111" ht="33.75">
      <c r="A97" s="156">
        <f>IF(Raming[[#This Row],[Nummering]]=1,SUM($B$9:B97),0)</f>
        <v>53</v>
      </c>
      <c r="B97" s="242">
        <f>IF(Raming[[#This Row],[Hoeveelheid voorzien]]&gt;0,1,0)</f>
        <v>1</v>
      </c>
      <c r="C97" s="116" t="s">
        <v>55</v>
      </c>
      <c r="D97" s="161" t="s">
        <v>783</v>
      </c>
      <c r="E97" s="162" t="s">
        <v>59</v>
      </c>
      <c r="F97" s="163" t="s">
        <v>784</v>
      </c>
      <c r="G97" s="22"/>
      <c r="H97" s="236"/>
      <c r="I97" s="325" t="s">
        <v>58</v>
      </c>
      <c r="J97" s="325" t="s">
        <v>68</v>
      </c>
      <c r="K97" s="118">
        <v>15.32</v>
      </c>
      <c r="L97" s="327"/>
      <c r="M97" s="48" t="s">
        <v>645</v>
      </c>
      <c r="N97" s="95" t="s">
        <v>713</v>
      </c>
      <c r="O97" s="159">
        <v>100</v>
      </c>
      <c r="P97" s="73">
        <f>Raming[[#This Row],[Hoeveelheid voorzien]]*Raming[[#This Row],[EHP]]</f>
        <v>1532</v>
      </c>
      <c r="Q97" s="50" t="s">
        <v>64</v>
      </c>
      <c r="R97" s="74">
        <v>100</v>
      </c>
      <c r="S97" s="329"/>
      <c r="T97" s="330"/>
      <c r="U97" s="331"/>
      <c r="V97" s="332"/>
      <c r="W97" s="333"/>
      <c r="X97" s="334"/>
      <c r="Y97" s="89">
        <f>SUM(Raming[[#This Row],[Aquafin]:[Aandeel 7]])</f>
        <v>100</v>
      </c>
      <c r="Z97" s="318">
        <f>IFERROR(ROUND(Raming[[#This Row],[Hoeveelheid voorzien]]*Raming[[#This Row],[Aquafin]]/100,2),0)</f>
        <v>100</v>
      </c>
      <c r="AA97" s="318">
        <f>IFERROR(ROUND(Raming[[#This Row],[HV1]]*Raming[[#This Row],[EHP]],2),0)</f>
        <v>1532</v>
      </c>
      <c r="AB97" s="319">
        <f>IFERROR(ROUND(Raming[[#This Row],[Hoeveelheid voorzien]]*Raming[[#This Row],[Aandeel 2]]/100,2),0)</f>
        <v>0</v>
      </c>
      <c r="AC97" s="319">
        <f>IFERROR(ROUND(Raming[[#This Row],[HV2]]*Raming[[#This Row],[EHP]],2),0)</f>
        <v>0</v>
      </c>
      <c r="AD97" s="320">
        <f>IFERROR(ROUND(Raming[[#This Row],[Hoeveelheid voorzien]]*Raming[[#This Row],[Aandeel 3]]/100,2),0)</f>
        <v>0</v>
      </c>
      <c r="AE97" s="320">
        <f>IFERROR(ROUND(Raming[[#This Row],[HV3]]*Raming[[#This Row],[EHP]],2),0)</f>
        <v>0</v>
      </c>
      <c r="AF97" s="321">
        <f>IFERROR(ROUND(Raming[[#This Row],[Hoeveelheid voorzien]]*Raming[[#This Row],[Aandeel 4]]/100,2),0)</f>
        <v>0</v>
      </c>
      <c r="AG97" s="321">
        <f>IFERROR(ROUND(Raming[[#This Row],[HV4]]*Raming[[#This Row],[EHP]],2),0)</f>
        <v>0</v>
      </c>
      <c r="AH97" s="322">
        <f>IFERROR(ROUND(Raming[[#This Row],[Hoeveelheid voorzien]]*Raming[[#This Row],[Aandeel 5]]/100,2),0)</f>
        <v>0</v>
      </c>
      <c r="AI97" s="322">
        <f>IFERROR(ROUND(Raming[[#This Row],[HV5]]*Raming[[#This Row],[EHP]],2),0)</f>
        <v>0</v>
      </c>
      <c r="AJ97" s="323">
        <f>IFERROR(ROUND(Raming[[#This Row],[Hoeveelheid voorzien]]*Raming[[#This Row],[Aandeel 6]]/100,2),0)</f>
        <v>0</v>
      </c>
      <c r="AK97" s="323">
        <f>IFERROR(ROUND(Raming[[#This Row],[HV6]]*Raming[[#This Row],[EHP]],2),0)</f>
        <v>0</v>
      </c>
      <c r="AL97" s="324">
        <f>IFERROR(ROUND(Raming[[#This Row],[Hoeveelheid voorzien]]*Raming[[#This Row],[Aandeel 7]]/100,2),0)</f>
        <v>0</v>
      </c>
      <c r="AM97" s="324">
        <f>IFERROR(ROUND(Raming[[#This Row],[HV7]]*Raming[[#This Row],[EHP]],2),0)</f>
        <v>0</v>
      </c>
      <c r="AN97" s="89">
        <f>Raming[[#This Row],[HV7]]+Raming[[#This Row],[HV6]]+Raming[[#This Row],[HV5]]+Raming[[#This Row],[HV4]]+Raming[[#This Row],[HV3]]+Raming[[#This Row],[HV2]]+Raming[[#This Row],[HV1]]</f>
        <v>100</v>
      </c>
      <c r="AO97" s="89"/>
      <c r="AP97" s="94" t="str">
        <f>IFERROR(ROUND(AVERAGE(Raming[[#This Row],[kolom niet invullen]:[243/001]]),2),"")</f>
        <v/>
      </c>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row>
    <row r="98" spans="1:111">
      <c r="A98" s="156">
        <f>IF(Raming[[#This Row],[Nummering]]=1,SUM($B$9:B98),0)</f>
        <v>0</v>
      </c>
      <c r="B98" s="242">
        <f>IF(Raming[[#This Row],[Hoeveelheid voorzien]]&gt;0,1,0)</f>
        <v>0</v>
      </c>
      <c r="C98" s="132"/>
      <c r="D98" s="133" t="s">
        <v>598</v>
      </c>
      <c r="E98" s="134"/>
      <c r="F98" s="135" t="s">
        <v>599</v>
      </c>
      <c r="G98" s="136"/>
      <c r="H98" s="236" t="s">
        <v>600</v>
      </c>
      <c r="I98" s="133"/>
      <c r="J98" s="133" t="s">
        <v>28</v>
      </c>
      <c r="K98" s="118" t="s">
        <v>28</v>
      </c>
      <c r="L98" s="327"/>
      <c r="M98" s="48"/>
      <c r="N98" s="167"/>
      <c r="O98" s="159"/>
      <c r="P98" s="73"/>
      <c r="Q98" s="128"/>
      <c r="R98" s="74">
        <v>100</v>
      </c>
      <c r="S98" s="329"/>
      <c r="T98" s="330"/>
      <c r="U98" s="331"/>
      <c r="V98" s="332"/>
      <c r="W98" s="333"/>
      <c r="X98" s="334"/>
      <c r="Y98" s="89">
        <f>SUM(Raming[[#This Row],[Aquafin]:[Aandeel 7]])</f>
        <v>100</v>
      </c>
      <c r="Z98" s="318">
        <f>IFERROR(ROUND(Raming[[#This Row],[Hoeveelheid voorzien]]*Raming[[#This Row],[Aquafin]]/100,2),0)</f>
        <v>0</v>
      </c>
      <c r="AA98" s="318">
        <f>IFERROR(ROUND(Raming[[#This Row],[HV1]]*Raming[[#This Row],[EHP]],2),0)</f>
        <v>0</v>
      </c>
      <c r="AB98" s="319">
        <f>IFERROR(ROUND(Raming[[#This Row],[Hoeveelheid voorzien]]*Raming[[#This Row],[Aandeel 2]]/100,2),0)</f>
        <v>0</v>
      </c>
      <c r="AC98" s="319">
        <f>IFERROR(ROUND(Raming[[#This Row],[HV2]]*Raming[[#This Row],[EHP]],2),0)</f>
        <v>0</v>
      </c>
      <c r="AD98" s="320">
        <f>IFERROR(ROUND(Raming[[#This Row],[Hoeveelheid voorzien]]*Raming[[#This Row],[Aandeel 3]]/100,2),0)</f>
        <v>0</v>
      </c>
      <c r="AE98" s="320">
        <f>IFERROR(ROUND(Raming[[#This Row],[HV3]]*Raming[[#This Row],[EHP]],2),0)</f>
        <v>0</v>
      </c>
      <c r="AF98" s="321">
        <f>IFERROR(ROUND(Raming[[#This Row],[Hoeveelheid voorzien]]*Raming[[#This Row],[Aandeel 4]]/100,2),0)</f>
        <v>0</v>
      </c>
      <c r="AG98" s="321">
        <f>IFERROR(ROUND(Raming[[#This Row],[HV4]]*Raming[[#This Row],[EHP]],2),0)</f>
        <v>0</v>
      </c>
      <c r="AH98" s="322">
        <f>IFERROR(ROUND(Raming[[#This Row],[Hoeveelheid voorzien]]*Raming[[#This Row],[Aandeel 5]]/100,2),0)</f>
        <v>0</v>
      </c>
      <c r="AI98" s="322">
        <f>IFERROR(ROUND(Raming[[#This Row],[HV5]]*Raming[[#This Row],[EHP]],2),0)</f>
        <v>0</v>
      </c>
      <c r="AJ98" s="323">
        <f>IFERROR(ROUND(Raming[[#This Row],[Hoeveelheid voorzien]]*Raming[[#This Row],[Aandeel 6]]/100,2),0)</f>
        <v>0</v>
      </c>
      <c r="AK98" s="323">
        <f>IFERROR(ROUND(Raming[[#This Row],[HV6]]*Raming[[#This Row],[EHP]],2),0)</f>
        <v>0</v>
      </c>
      <c r="AL98" s="324">
        <f>IFERROR(ROUND(Raming[[#This Row],[Hoeveelheid voorzien]]*Raming[[#This Row],[Aandeel 7]]/100,2),0)</f>
        <v>0</v>
      </c>
      <c r="AM98" s="324">
        <f>IFERROR(ROUND(Raming[[#This Row],[HV7]]*Raming[[#This Row],[EHP]],2),0)</f>
        <v>0</v>
      </c>
      <c r="AN98" s="89">
        <f>Raming[[#This Row],[HV7]]+Raming[[#This Row],[HV6]]+Raming[[#This Row],[HV5]]+Raming[[#This Row],[HV4]]+Raming[[#This Row],[HV3]]+Raming[[#This Row],[HV2]]+Raming[[#This Row],[HV1]]</f>
        <v>0</v>
      </c>
      <c r="AO98" s="89"/>
      <c r="AP98" s="94" t="str">
        <f>IFERROR(ROUND(AVERAGE(Raming[[#This Row],[kolom niet invullen]:[243/001]]),2),"")</f>
        <v/>
      </c>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row>
    <row r="99" spans="1:111" ht="22.5">
      <c r="A99" s="156">
        <f>IF(Raming[[#This Row],[Nummering]]=1,SUM($B$9:B99),0)</f>
        <v>54</v>
      </c>
      <c r="B99" s="242">
        <f>IF(Raming[[#This Row],[Hoeveelheid voorzien]]&gt;0,1,0)</f>
        <v>1</v>
      </c>
      <c r="C99" s="116" t="s">
        <v>55</v>
      </c>
      <c r="D99" s="287" t="s">
        <v>686</v>
      </c>
      <c r="E99" s="257"/>
      <c r="F99" s="258" t="s">
        <v>147</v>
      </c>
      <c r="G99" s="130"/>
      <c r="H99" s="259"/>
      <c r="I99" s="161" t="s">
        <v>58</v>
      </c>
      <c r="J99" s="253" t="s">
        <v>68</v>
      </c>
      <c r="K99" s="118">
        <v>17.62</v>
      </c>
      <c r="L99" s="317"/>
      <c r="M99" s="290" t="s">
        <v>695</v>
      </c>
      <c r="N99" s="95" t="s">
        <v>713</v>
      </c>
      <c r="O99" s="260">
        <v>391</v>
      </c>
      <c r="P99" s="73">
        <f>Raming[[#This Row],[Hoeveelheid voorzien]]*Raming[[#This Row],[EHP]]</f>
        <v>6889.42</v>
      </c>
      <c r="Q99" s="52"/>
      <c r="R99" s="74">
        <v>100</v>
      </c>
      <c r="S99" s="329"/>
      <c r="T99" s="330"/>
      <c r="U99" s="331"/>
      <c r="V99" s="332"/>
      <c r="W99" s="333"/>
      <c r="X99" s="334"/>
      <c r="Y99" s="89">
        <f>SUM(Raming[[#This Row],[Aquafin]:[Aandeel 7]])</f>
        <v>100</v>
      </c>
      <c r="Z99" s="318">
        <f>IFERROR(ROUND(Raming[[#This Row],[Hoeveelheid voorzien]]*Raming[[#This Row],[Aquafin]]/100,2),0)</f>
        <v>391</v>
      </c>
      <c r="AA99" s="318">
        <f>IFERROR(ROUND(Raming[[#This Row],[HV1]]*Raming[[#This Row],[EHP]],2),0)</f>
        <v>6889.42</v>
      </c>
      <c r="AB99" s="319">
        <f>IFERROR(ROUND(Raming[[#This Row],[Hoeveelheid voorzien]]*Raming[[#This Row],[Aandeel 2]]/100,2),0)</f>
        <v>0</v>
      </c>
      <c r="AC99" s="319">
        <f>IFERROR(ROUND(Raming[[#This Row],[HV2]]*Raming[[#This Row],[EHP]],2),0)</f>
        <v>0</v>
      </c>
      <c r="AD99" s="320">
        <f>IFERROR(ROUND(Raming[[#This Row],[Hoeveelheid voorzien]]*Raming[[#This Row],[Aandeel 3]]/100,2),0)</f>
        <v>0</v>
      </c>
      <c r="AE99" s="320">
        <f>IFERROR(ROUND(Raming[[#This Row],[HV3]]*Raming[[#This Row],[EHP]],2),0)</f>
        <v>0</v>
      </c>
      <c r="AF99" s="321">
        <f>IFERROR(ROUND(Raming[[#This Row],[Hoeveelheid voorzien]]*Raming[[#This Row],[Aandeel 4]]/100,2),0)</f>
        <v>0</v>
      </c>
      <c r="AG99" s="321">
        <f>IFERROR(ROUND(Raming[[#This Row],[HV4]]*Raming[[#This Row],[EHP]],2),0)</f>
        <v>0</v>
      </c>
      <c r="AH99" s="322">
        <f>IFERROR(ROUND(Raming[[#This Row],[Hoeveelheid voorzien]]*Raming[[#This Row],[Aandeel 5]]/100,2),0)</f>
        <v>0</v>
      </c>
      <c r="AI99" s="322">
        <f>IFERROR(ROUND(Raming[[#This Row],[HV5]]*Raming[[#This Row],[EHP]],2),0)</f>
        <v>0</v>
      </c>
      <c r="AJ99" s="323">
        <f>IFERROR(ROUND(Raming[[#This Row],[Hoeveelheid voorzien]]*Raming[[#This Row],[Aandeel 6]]/100,2),0)</f>
        <v>0</v>
      </c>
      <c r="AK99" s="323">
        <f>IFERROR(ROUND(Raming[[#This Row],[HV6]]*Raming[[#This Row],[EHP]],2),0)</f>
        <v>0</v>
      </c>
      <c r="AL99" s="324">
        <f>IFERROR(ROUND(Raming[[#This Row],[Hoeveelheid voorzien]]*Raming[[#This Row],[Aandeel 7]]/100,2),0)</f>
        <v>0</v>
      </c>
      <c r="AM99" s="324">
        <f>IFERROR(ROUND(Raming[[#This Row],[HV7]]*Raming[[#This Row],[EHP]],2),0)</f>
        <v>0</v>
      </c>
      <c r="AN99" s="89">
        <f>Raming[[#This Row],[HV7]]+Raming[[#This Row],[HV6]]+Raming[[#This Row],[HV5]]+Raming[[#This Row],[HV4]]+Raming[[#This Row],[HV3]]+Raming[[#This Row],[HV2]]+Raming[[#This Row],[HV1]]</f>
        <v>391</v>
      </c>
      <c r="AO99" s="89"/>
      <c r="AP99" s="94" t="str">
        <f>IFERROR(ROUND(AVERAGE(Raming[[#This Row],[kolom niet invullen]:[243/001]]),2),"")</f>
        <v/>
      </c>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row>
    <row r="100" spans="1:111" ht="22.5">
      <c r="A100" s="156">
        <f>IF(Raming[[#This Row],[Nummering]]=1,SUM($B$9:B100),0)</f>
        <v>55</v>
      </c>
      <c r="B100" s="242">
        <f>IF(Raming[[#This Row],[Hoeveelheid voorzien]]&gt;0,1,0)</f>
        <v>1</v>
      </c>
      <c r="C100" s="116" t="s">
        <v>60</v>
      </c>
      <c r="D100" s="287"/>
      <c r="E100" s="289" t="s">
        <v>61</v>
      </c>
      <c r="F100" s="288"/>
      <c r="G100" s="288" t="s">
        <v>687</v>
      </c>
      <c r="H100" s="259"/>
      <c r="I100" s="161" t="s">
        <v>58</v>
      </c>
      <c r="J100" s="253" t="s">
        <v>68</v>
      </c>
      <c r="K100" s="118">
        <v>17.62</v>
      </c>
      <c r="L100" s="317"/>
      <c r="M100" s="290" t="s">
        <v>700</v>
      </c>
      <c r="N100" s="95" t="s">
        <v>713</v>
      </c>
      <c r="O100" s="260">
        <v>853</v>
      </c>
      <c r="P100" s="73">
        <f>Raming[[#This Row],[Hoeveelheid voorzien]]*Raming[[#This Row],[EHP]]</f>
        <v>15029.86</v>
      </c>
      <c r="Q100" s="52"/>
      <c r="R100" s="74">
        <v>100</v>
      </c>
      <c r="S100" s="329"/>
      <c r="T100" s="330"/>
      <c r="U100" s="331"/>
      <c r="V100" s="332"/>
      <c r="W100" s="333"/>
      <c r="X100" s="334"/>
      <c r="Y100" s="89">
        <f>SUM(Raming[[#This Row],[Aquafin]:[Aandeel 7]])</f>
        <v>100</v>
      </c>
      <c r="Z100" s="318">
        <f>IFERROR(ROUND(Raming[[#This Row],[Hoeveelheid voorzien]]*Raming[[#This Row],[Aquafin]]/100,2),0)</f>
        <v>853</v>
      </c>
      <c r="AA100" s="318">
        <f>IFERROR(ROUND(Raming[[#This Row],[HV1]]*Raming[[#This Row],[EHP]],2),0)</f>
        <v>15029.86</v>
      </c>
      <c r="AB100" s="319">
        <f>IFERROR(ROUND(Raming[[#This Row],[Hoeveelheid voorzien]]*Raming[[#This Row],[Aandeel 2]]/100,2),0)</f>
        <v>0</v>
      </c>
      <c r="AC100" s="319">
        <f>IFERROR(ROUND(Raming[[#This Row],[HV2]]*Raming[[#This Row],[EHP]],2),0)</f>
        <v>0</v>
      </c>
      <c r="AD100" s="320">
        <f>IFERROR(ROUND(Raming[[#This Row],[Hoeveelheid voorzien]]*Raming[[#This Row],[Aandeel 3]]/100,2),0)</f>
        <v>0</v>
      </c>
      <c r="AE100" s="320">
        <f>IFERROR(ROUND(Raming[[#This Row],[HV3]]*Raming[[#This Row],[EHP]],2),0)</f>
        <v>0</v>
      </c>
      <c r="AF100" s="321">
        <f>IFERROR(ROUND(Raming[[#This Row],[Hoeveelheid voorzien]]*Raming[[#This Row],[Aandeel 4]]/100,2),0)</f>
        <v>0</v>
      </c>
      <c r="AG100" s="321">
        <f>IFERROR(ROUND(Raming[[#This Row],[HV4]]*Raming[[#This Row],[EHP]],2),0)</f>
        <v>0</v>
      </c>
      <c r="AH100" s="322">
        <f>IFERROR(ROUND(Raming[[#This Row],[Hoeveelheid voorzien]]*Raming[[#This Row],[Aandeel 5]]/100,2),0)</f>
        <v>0</v>
      </c>
      <c r="AI100" s="322">
        <f>IFERROR(ROUND(Raming[[#This Row],[HV5]]*Raming[[#This Row],[EHP]],2),0)</f>
        <v>0</v>
      </c>
      <c r="AJ100" s="323">
        <f>IFERROR(ROUND(Raming[[#This Row],[Hoeveelheid voorzien]]*Raming[[#This Row],[Aandeel 6]]/100,2),0)</f>
        <v>0</v>
      </c>
      <c r="AK100" s="323">
        <f>IFERROR(ROUND(Raming[[#This Row],[HV6]]*Raming[[#This Row],[EHP]],2),0)</f>
        <v>0</v>
      </c>
      <c r="AL100" s="324">
        <f>IFERROR(ROUND(Raming[[#This Row],[Hoeveelheid voorzien]]*Raming[[#This Row],[Aandeel 7]]/100,2),0)</f>
        <v>0</v>
      </c>
      <c r="AM100" s="324">
        <f>IFERROR(ROUND(Raming[[#This Row],[HV7]]*Raming[[#This Row],[EHP]],2),0)</f>
        <v>0</v>
      </c>
      <c r="AN100" s="89">
        <f>Raming[[#This Row],[HV7]]+Raming[[#This Row],[HV6]]+Raming[[#This Row],[HV5]]+Raming[[#This Row],[HV4]]+Raming[[#This Row],[HV3]]+Raming[[#This Row],[HV2]]+Raming[[#This Row],[HV1]]</f>
        <v>853</v>
      </c>
      <c r="AO100" s="89"/>
      <c r="AP100" s="94" t="str">
        <f>IFERROR(ROUND(AVERAGE(Raming[[#This Row],[kolom niet invullen]:[243/001]]),2),"")</f>
        <v/>
      </c>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row>
    <row r="101" spans="1:111">
      <c r="A101" s="156">
        <f>IF(Raming[[#This Row],[Nummering]]=1,SUM($B$9:B101),0)</f>
        <v>0</v>
      </c>
      <c r="B101" s="242">
        <f>IF(Raming[[#This Row],[Hoeveelheid voorzien]]&gt;0,1,0)</f>
        <v>0</v>
      </c>
      <c r="C101" s="113"/>
      <c r="D101" s="113" t="s">
        <v>601</v>
      </c>
      <c r="E101" s="113"/>
      <c r="F101" s="113" t="s">
        <v>602</v>
      </c>
      <c r="G101" s="131"/>
      <c r="H101" s="231"/>
      <c r="I101" s="113"/>
      <c r="J101" s="113" t="s">
        <v>28</v>
      </c>
      <c r="K101" s="118" t="s">
        <v>28</v>
      </c>
      <c r="L101" s="326"/>
      <c r="M101" s="45"/>
      <c r="N101" s="168"/>
      <c r="O101" s="159"/>
      <c r="P101" s="73"/>
      <c r="Q101" s="128"/>
      <c r="R101" s="74">
        <v>100</v>
      </c>
      <c r="S101" s="329"/>
      <c r="T101" s="330"/>
      <c r="U101" s="331"/>
      <c r="V101" s="332"/>
      <c r="W101" s="333"/>
      <c r="X101" s="334"/>
      <c r="Y101" s="89">
        <f>SUM(Raming[[#This Row],[Aquafin]:[Aandeel 7]])</f>
        <v>100</v>
      </c>
      <c r="Z101" s="318">
        <f>IFERROR(ROUND(Raming[[#This Row],[Hoeveelheid voorzien]]*Raming[[#This Row],[Aquafin]]/100,2),0)</f>
        <v>0</v>
      </c>
      <c r="AA101" s="318">
        <f>IFERROR(ROUND(Raming[[#This Row],[HV1]]*Raming[[#This Row],[EHP]],2),0)</f>
        <v>0</v>
      </c>
      <c r="AB101" s="319">
        <f>IFERROR(ROUND(Raming[[#This Row],[Hoeveelheid voorzien]]*Raming[[#This Row],[Aandeel 2]]/100,2),0)</f>
        <v>0</v>
      </c>
      <c r="AC101" s="319">
        <f>IFERROR(ROUND(Raming[[#This Row],[HV2]]*Raming[[#This Row],[EHP]],2),0)</f>
        <v>0</v>
      </c>
      <c r="AD101" s="320">
        <f>IFERROR(ROUND(Raming[[#This Row],[Hoeveelheid voorzien]]*Raming[[#This Row],[Aandeel 3]]/100,2),0)</f>
        <v>0</v>
      </c>
      <c r="AE101" s="320">
        <f>IFERROR(ROUND(Raming[[#This Row],[HV3]]*Raming[[#This Row],[EHP]],2),0)</f>
        <v>0</v>
      </c>
      <c r="AF101" s="321">
        <f>IFERROR(ROUND(Raming[[#This Row],[Hoeveelheid voorzien]]*Raming[[#This Row],[Aandeel 4]]/100,2),0)</f>
        <v>0</v>
      </c>
      <c r="AG101" s="321">
        <f>IFERROR(ROUND(Raming[[#This Row],[HV4]]*Raming[[#This Row],[EHP]],2),0)</f>
        <v>0</v>
      </c>
      <c r="AH101" s="322">
        <f>IFERROR(ROUND(Raming[[#This Row],[Hoeveelheid voorzien]]*Raming[[#This Row],[Aandeel 5]]/100,2),0)</f>
        <v>0</v>
      </c>
      <c r="AI101" s="322">
        <f>IFERROR(ROUND(Raming[[#This Row],[HV5]]*Raming[[#This Row],[EHP]],2),0)</f>
        <v>0</v>
      </c>
      <c r="AJ101" s="323">
        <f>IFERROR(ROUND(Raming[[#This Row],[Hoeveelheid voorzien]]*Raming[[#This Row],[Aandeel 6]]/100,2),0)</f>
        <v>0</v>
      </c>
      <c r="AK101" s="323">
        <f>IFERROR(ROUND(Raming[[#This Row],[HV6]]*Raming[[#This Row],[EHP]],2),0)</f>
        <v>0</v>
      </c>
      <c r="AL101" s="324">
        <f>IFERROR(ROUND(Raming[[#This Row],[Hoeveelheid voorzien]]*Raming[[#This Row],[Aandeel 7]]/100,2),0)</f>
        <v>0</v>
      </c>
      <c r="AM101" s="324">
        <f>IFERROR(ROUND(Raming[[#This Row],[HV7]]*Raming[[#This Row],[EHP]],2),0)</f>
        <v>0</v>
      </c>
      <c r="AN101" s="89">
        <f>Raming[[#This Row],[HV7]]+Raming[[#This Row],[HV6]]+Raming[[#This Row],[HV5]]+Raming[[#This Row],[HV4]]+Raming[[#This Row],[HV3]]+Raming[[#This Row],[HV2]]+Raming[[#This Row],[HV1]]</f>
        <v>0</v>
      </c>
      <c r="AO101" s="89"/>
      <c r="AP101" s="94" t="str">
        <f>IFERROR(ROUND(AVERAGE(Raming[[#This Row],[kolom niet invullen]:[243/001]]),2),"")</f>
        <v/>
      </c>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row>
    <row r="102" spans="1:111" ht="22.5">
      <c r="A102" s="156">
        <f>IF(Raming[[#This Row],[Nummering]]=1,SUM($B$9:B102),0)</f>
        <v>56</v>
      </c>
      <c r="B102" s="242">
        <f>IF(Raming[[#This Row],[Hoeveelheid voorzien]]&gt;0,1,0)</f>
        <v>1</v>
      </c>
      <c r="C102" s="116" t="s">
        <v>55</v>
      </c>
      <c r="D102" s="161" t="s">
        <v>603</v>
      </c>
      <c r="E102" s="289" t="s">
        <v>59</v>
      </c>
      <c r="F102" s="163" t="s">
        <v>604</v>
      </c>
      <c r="G102" s="22"/>
      <c r="H102" s="236" t="s">
        <v>605</v>
      </c>
      <c r="I102" s="161" t="s">
        <v>58</v>
      </c>
      <c r="J102" s="253" t="s">
        <v>63</v>
      </c>
      <c r="K102" s="118">
        <v>17.559999999999999</v>
      </c>
      <c r="L102" s="327"/>
      <c r="M102" s="48" t="s">
        <v>785</v>
      </c>
      <c r="N102" s="95" t="s">
        <v>713</v>
      </c>
      <c r="O102" s="159">
        <v>80</v>
      </c>
      <c r="P102" s="73">
        <f>Raming[[#This Row],[Hoeveelheid voorzien]]*Raming[[#This Row],[EHP]]</f>
        <v>1404.8</v>
      </c>
      <c r="Q102" s="50" t="s">
        <v>64</v>
      </c>
      <c r="R102" s="74">
        <v>100</v>
      </c>
      <c r="S102" s="329"/>
      <c r="T102" s="330"/>
      <c r="U102" s="331"/>
      <c r="V102" s="332"/>
      <c r="W102" s="333"/>
      <c r="X102" s="334"/>
      <c r="Y102" s="89">
        <f>SUM(Raming[[#This Row],[Aquafin]:[Aandeel 7]])</f>
        <v>100</v>
      </c>
      <c r="Z102" s="318">
        <f>IFERROR(ROUND(Raming[[#This Row],[Hoeveelheid voorzien]]*Raming[[#This Row],[Aquafin]]/100,2),0)</f>
        <v>80</v>
      </c>
      <c r="AA102" s="318">
        <f>IFERROR(ROUND(Raming[[#This Row],[HV1]]*Raming[[#This Row],[EHP]],2),0)</f>
        <v>1404.8</v>
      </c>
      <c r="AB102" s="319">
        <f>IFERROR(ROUND(Raming[[#This Row],[Hoeveelheid voorzien]]*Raming[[#This Row],[Aandeel 2]]/100,2),0)</f>
        <v>0</v>
      </c>
      <c r="AC102" s="319">
        <f>IFERROR(ROUND(Raming[[#This Row],[HV2]]*Raming[[#This Row],[EHP]],2),0)</f>
        <v>0</v>
      </c>
      <c r="AD102" s="320">
        <f>IFERROR(ROUND(Raming[[#This Row],[Hoeveelheid voorzien]]*Raming[[#This Row],[Aandeel 3]]/100,2),0)</f>
        <v>0</v>
      </c>
      <c r="AE102" s="320">
        <f>IFERROR(ROUND(Raming[[#This Row],[HV3]]*Raming[[#This Row],[EHP]],2),0)</f>
        <v>0</v>
      </c>
      <c r="AF102" s="321">
        <f>IFERROR(ROUND(Raming[[#This Row],[Hoeveelheid voorzien]]*Raming[[#This Row],[Aandeel 4]]/100,2),0)</f>
        <v>0</v>
      </c>
      <c r="AG102" s="321">
        <f>IFERROR(ROUND(Raming[[#This Row],[HV4]]*Raming[[#This Row],[EHP]],2),0)</f>
        <v>0</v>
      </c>
      <c r="AH102" s="322">
        <f>IFERROR(ROUND(Raming[[#This Row],[Hoeveelheid voorzien]]*Raming[[#This Row],[Aandeel 5]]/100,2),0)</f>
        <v>0</v>
      </c>
      <c r="AI102" s="322">
        <f>IFERROR(ROUND(Raming[[#This Row],[HV5]]*Raming[[#This Row],[EHP]],2),0)</f>
        <v>0</v>
      </c>
      <c r="AJ102" s="323">
        <f>IFERROR(ROUND(Raming[[#This Row],[Hoeveelheid voorzien]]*Raming[[#This Row],[Aandeel 6]]/100,2),0)</f>
        <v>0</v>
      </c>
      <c r="AK102" s="323">
        <f>IFERROR(ROUND(Raming[[#This Row],[HV6]]*Raming[[#This Row],[EHP]],2),0)</f>
        <v>0</v>
      </c>
      <c r="AL102" s="324">
        <f>IFERROR(ROUND(Raming[[#This Row],[Hoeveelheid voorzien]]*Raming[[#This Row],[Aandeel 7]]/100,2),0)</f>
        <v>0</v>
      </c>
      <c r="AM102" s="324">
        <f>IFERROR(ROUND(Raming[[#This Row],[HV7]]*Raming[[#This Row],[EHP]],2),0)</f>
        <v>0</v>
      </c>
      <c r="AN102" s="89">
        <f>Raming[[#This Row],[HV7]]+Raming[[#This Row],[HV6]]+Raming[[#This Row],[HV5]]+Raming[[#This Row],[HV4]]+Raming[[#This Row],[HV3]]+Raming[[#This Row],[HV2]]+Raming[[#This Row],[HV1]]</f>
        <v>80</v>
      </c>
      <c r="AO102" s="89"/>
      <c r="AP102" s="94" t="str">
        <f>IFERROR(ROUND(AVERAGE(Raming[[#This Row],[kolom niet invullen]:[243/001]]),2),"")</f>
        <v/>
      </c>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row>
    <row r="103" spans="1:111">
      <c r="A103" s="156">
        <f>IF(Raming[[#This Row],[Nummering]]=1,SUM($B$9:B103),0)</f>
        <v>0</v>
      </c>
      <c r="B103" s="242">
        <f>IF(Raming[[#This Row],[Hoeveelheid voorzien]]&gt;0,1,0)</f>
        <v>0</v>
      </c>
      <c r="C103" s="132"/>
      <c r="D103" s="133" t="s">
        <v>608</v>
      </c>
      <c r="E103" s="134"/>
      <c r="F103" s="135" t="s">
        <v>247</v>
      </c>
      <c r="G103" s="136"/>
      <c r="H103" s="236" t="s">
        <v>606</v>
      </c>
      <c r="I103" s="133"/>
      <c r="J103" s="133" t="s">
        <v>28</v>
      </c>
      <c r="K103" s="118" t="s">
        <v>28</v>
      </c>
      <c r="L103" s="327"/>
      <c r="M103" s="48"/>
      <c r="N103" s="167"/>
      <c r="O103" s="159"/>
      <c r="P103" s="73"/>
      <c r="Q103" s="50" t="s">
        <v>64</v>
      </c>
      <c r="R103" s="74">
        <v>100</v>
      </c>
      <c r="S103" s="329"/>
      <c r="T103" s="330"/>
      <c r="U103" s="331"/>
      <c r="V103" s="332"/>
      <c r="W103" s="333"/>
      <c r="X103" s="334"/>
      <c r="Y103" s="89">
        <f>SUM(Raming[[#This Row],[Aquafin]:[Aandeel 7]])</f>
        <v>100</v>
      </c>
      <c r="Z103" s="318">
        <f>IFERROR(ROUND(Raming[[#This Row],[Hoeveelheid voorzien]]*Raming[[#This Row],[Aquafin]]/100,2),0)</f>
        <v>0</v>
      </c>
      <c r="AA103" s="318">
        <f>IFERROR(ROUND(Raming[[#This Row],[HV1]]*Raming[[#This Row],[EHP]],2),0)</f>
        <v>0</v>
      </c>
      <c r="AB103" s="319">
        <f>IFERROR(ROUND(Raming[[#This Row],[Hoeveelheid voorzien]]*Raming[[#This Row],[Aandeel 2]]/100,2),0)</f>
        <v>0</v>
      </c>
      <c r="AC103" s="319">
        <f>IFERROR(ROUND(Raming[[#This Row],[HV2]]*Raming[[#This Row],[EHP]],2),0)</f>
        <v>0</v>
      </c>
      <c r="AD103" s="320">
        <f>IFERROR(ROUND(Raming[[#This Row],[Hoeveelheid voorzien]]*Raming[[#This Row],[Aandeel 3]]/100,2),0)</f>
        <v>0</v>
      </c>
      <c r="AE103" s="320">
        <f>IFERROR(ROUND(Raming[[#This Row],[HV3]]*Raming[[#This Row],[EHP]],2),0)</f>
        <v>0</v>
      </c>
      <c r="AF103" s="321">
        <f>IFERROR(ROUND(Raming[[#This Row],[Hoeveelheid voorzien]]*Raming[[#This Row],[Aandeel 4]]/100,2),0)</f>
        <v>0</v>
      </c>
      <c r="AG103" s="321">
        <f>IFERROR(ROUND(Raming[[#This Row],[HV4]]*Raming[[#This Row],[EHP]],2),0)</f>
        <v>0</v>
      </c>
      <c r="AH103" s="322">
        <f>IFERROR(ROUND(Raming[[#This Row],[Hoeveelheid voorzien]]*Raming[[#This Row],[Aandeel 5]]/100,2),0)</f>
        <v>0</v>
      </c>
      <c r="AI103" s="322">
        <f>IFERROR(ROUND(Raming[[#This Row],[HV5]]*Raming[[#This Row],[EHP]],2),0)</f>
        <v>0</v>
      </c>
      <c r="AJ103" s="323">
        <f>IFERROR(ROUND(Raming[[#This Row],[Hoeveelheid voorzien]]*Raming[[#This Row],[Aandeel 6]]/100,2),0)</f>
        <v>0</v>
      </c>
      <c r="AK103" s="323">
        <f>IFERROR(ROUND(Raming[[#This Row],[HV6]]*Raming[[#This Row],[EHP]],2),0)</f>
        <v>0</v>
      </c>
      <c r="AL103" s="324">
        <f>IFERROR(ROUND(Raming[[#This Row],[Hoeveelheid voorzien]]*Raming[[#This Row],[Aandeel 7]]/100,2),0)</f>
        <v>0</v>
      </c>
      <c r="AM103" s="324">
        <f>IFERROR(ROUND(Raming[[#This Row],[HV7]]*Raming[[#This Row],[EHP]],2),0)</f>
        <v>0</v>
      </c>
      <c r="AN103" s="89">
        <f>Raming[[#This Row],[HV7]]+Raming[[#This Row],[HV6]]+Raming[[#This Row],[HV5]]+Raming[[#This Row],[HV4]]+Raming[[#This Row],[HV3]]+Raming[[#This Row],[HV2]]+Raming[[#This Row],[HV1]]</f>
        <v>0</v>
      </c>
      <c r="AO103" s="89"/>
      <c r="AP103" s="94" t="str">
        <f>IFERROR(ROUND(AVERAGE(Raming[[#This Row],[kolom niet invullen]:[243/001]]),2),"")</f>
        <v/>
      </c>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row>
    <row r="104" spans="1:111">
      <c r="A104" s="156">
        <f>IF(Raming[[#This Row],[Nummering]]=1,SUM($B$9:B104),0)</f>
        <v>57</v>
      </c>
      <c r="B104" s="242">
        <f>IF(Raming[[#This Row],[Hoeveelheid voorzien]]&gt;0,1,0)</f>
        <v>1</v>
      </c>
      <c r="C104" s="116" t="s">
        <v>55</v>
      </c>
      <c r="D104" s="161" t="s">
        <v>609</v>
      </c>
      <c r="E104" s="162" t="s">
        <v>46</v>
      </c>
      <c r="F104" s="163" t="s">
        <v>147</v>
      </c>
      <c r="G104" s="22"/>
      <c r="H104" s="236"/>
      <c r="I104" s="161" t="s">
        <v>58</v>
      </c>
      <c r="J104" s="253" t="s">
        <v>68</v>
      </c>
      <c r="K104" s="118">
        <v>17.14</v>
      </c>
      <c r="L104" s="327"/>
      <c r="M104" s="157" t="s">
        <v>690</v>
      </c>
      <c r="N104" s="95" t="s">
        <v>713</v>
      </c>
      <c r="O104" s="159">
        <v>700</v>
      </c>
      <c r="P104" s="73">
        <f>Raming[[#This Row],[Hoeveelheid voorzien]]*Raming[[#This Row],[EHP]]</f>
        <v>11998</v>
      </c>
      <c r="Q104" s="50" t="s">
        <v>64</v>
      </c>
      <c r="R104" s="74">
        <v>100</v>
      </c>
      <c r="S104" s="329"/>
      <c r="T104" s="330"/>
      <c r="U104" s="331"/>
      <c r="V104" s="332"/>
      <c r="W104" s="333"/>
      <c r="X104" s="334"/>
      <c r="Y104" s="89">
        <f>SUM(Raming[[#This Row],[Aquafin]:[Aandeel 7]])</f>
        <v>100</v>
      </c>
      <c r="Z104" s="318">
        <f>IFERROR(ROUND(Raming[[#This Row],[Hoeveelheid voorzien]]*Raming[[#This Row],[Aquafin]]/100,2),0)</f>
        <v>700</v>
      </c>
      <c r="AA104" s="318">
        <f>IFERROR(ROUND(Raming[[#This Row],[HV1]]*Raming[[#This Row],[EHP]],2),0)</f>
        <v>11998</v>
      </c>
      <c r="AB104" s="319">
        <f>IFERROR(ROUND(Raming[[#This Row],[Hoeveelheid voorzien]]*Raming[[#This Row],[Aandeel 2]]/100,2),0)</f>
        <v>0</v>
      </c>
      <c r="AC104" s="319">
        <f>IFERROR(ROUND(Raming[[#This Row],[HV2]]*Raming[[#This Row],[EHP]],2),0)</f>
        <v>0</v>
      </c>
      <c r="AD104" s="320">
        <f>IFERROR(ROUND(Raming[[#This Row],[Hoeveelheid voorzien]]*Raming[[#This Row],[Aandeel 3]]/100,2),0)</f>
        <v>0</v>
      </c>
      <c r="AE104" s="320">
        <f>IFERROR(ROUND(Raming[[#This Row],[HV3]]*Raming[[#This Row],[EHP]],2),0)</f>
        <v>0</v>
      </c>
      <c r="AF104" s="321">
        <f>IFERROR(ROUND(Raming[[#This Row],[Hoeveelheid voorzien]]*Raming[[#This Row],[Aandeel 4]]/100,2),0)</f>
        <v>0</v>
      </c>
      <c r="AG104" s="321">
        <f>IFERROR(ROUND(Raming[[#This Row],[HV4]]*Raming[[#This Row],[EHP]],2),0)</f>
        <v>0</v>
      </c>
      <c r="AH104" s="322">
        <f>IFERROR(ROUND(Raming[[#This Row],[Hoeveelheid voorzien]]*Raming[[#This Row],[Aandeel 5]]/100,2),0)</f>
        <v>0</v>
      </c>
      <c r="AI104" s="322">
        <f>IFERROR(ROUND(Raming[[#This Row],[HV5]]*Raming[[#This Row],[EHP]],2),0)</f>
        <v>0</v>
      </c>
      <c r="AJ104" s="323">
        <f>IFERROR(ROUND(Raming[[#This Row],[Hoeveelheid voorzien]]*Raming[[#This Row],[Aandeel 6]]/100,2),0)</f>
        <v>0</v>
      </c>
      <c r="AK104" s="323">
        <f>IFERROR(ROUND(Raming[[#This Row],[HV6]]*Raming[[#This Row],[EHP]],2),0)</f>
        <v>0</v>
      </c>
      <c r="AL104" s="324">
        <f>IFERROR(ROUND(Raming[[#This Row],[Hoeveelheid voorzien]]*Raming[[#This Row],[Aandeel 7]]/100,2),0)</f>
        <v>0</v>
      </c>
      <c r="AM104" s="324">
        <f>IFERROR(ROUND(Raming[[#This Row],[HV7]]*Raming[[#This Row],[EHP]],2),0)</f>
        <v>0</v>
      </c>
      <c r="AN104" s="89">
        <f>Raming[[#This Row],[HV7]]+Raming[[#This Row],[HV6]]+Raming[[#This Row],[HV5]]+Raming[[#This Row],[HV4]]+Raming[[#This Row],[HV3]]+Raming[[#This Row],[HV2]]+Raming[[#This Row],[HV1]]</f>
        <v>700</v>
      </c>
      <c r="AO104" s="89"/>
      <c r="AP104" s="94" t="str">
        <f>IFERROR(ROUND(AVERAGE(Raming[[#This Row],[kolom niet invullen]:[243/001]]),2),"")</f>
        <v/>
      </c>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row>
    <row r="105" spans="1:111">
      <c r="A105" s="156">
        <f>IF(Raming[[#This Row],[Nummering]]=1,SUM($B$9:B105),0)</f>
        <v>0</v>
      </c>
      <c r="B105" s="242">
        <f>IF(Raming[[#This Row],[Hoeveelheid voorzien]]&gt;0,1,0)</f>
        <v>0</v>
      </c>
      <c r="C105" s="132"/>
      <c r="D105" s="133" t="s">
        <v>610</v>
      </c>
      <c r="E105" s="134"/>
      <c r="F105" s="135" t="s">
        <v>611</v>
      </c>
      <c r="G105" s="136"/>
      <c r="H105" s="236" t="s">
        <v>606</v>
      </c>
      <c r="I105" s="133"/>
      <c r="J105" s="133" t="s">
        <v>28</v>
      </c>
      <c r="K105" s="118" t="s">
        <v>28</v>
      </c>
      <c r="L105" s="327"/>
      <c r="M105" s="48"/>
      <c r="N105" s="167"/>
      <c r="O105" s="159"/>
      <c r="P105" s="73"/>
      <c r="Q105" s="128"/>
      <c r="R105" s="74">
        <v>100</v>
      </c>
      <c r="S105" s="329"/>
      <c r="T105" s="330"/>
      <c r="U105" s="331"/>
      <c r="V105" s="332"/>
      <c r="W105" s="333"/>
      <c r="X105" s="334"/>
      <c r="Y105" s="89">
        <f>SUM(Raming[[#This Row],[Aquafin]:[Aandeel 7]])</f>
        <v>100</v>
      </c>
      <c r="Z105" s="318">
        <f>IFERROR(ROUND(Raming[[#This Row],[Hoeveelheid voorzien]]*Raming[[#This Row],[Aquafin]]/100,2),0)</f>
        <v>0</v>
      </c>
      <c r="AA105" s="318">
        <f>IFERROR(ROUND(Raming[[#This Row],[HV1]]*Raming[[#This Row],[EHP]],2),0)</f>
        <v>0</v>
      </c>
      <c r="AB105" s="319">
        <f>IFERROR(ROUND(Raming[[#This Row],[Hoeveelheid voorzien]]*Raming[[#This Row],[Aandeel 2]]/100,2),0)</f>
        <v>0</v>
      </c>
      <c r="AC105" s="319">
        <f>IFERROR(ROUND(Raming[[#This Row],[HV2]]*Raming[[#This Row],[EHP]],2),0)</f>
        <v>0</v>
      </c>
      <c r="AD105" s="320">
        <f>IFERROR(ROUND(Raming[[#This Row],[Hoeveelheid voorzien]]*Raming[[#This Row],[Aandeel 3]]/100,2),0)</f>
        <v>0</v>
      </c>
      <c r="AE105" s="320">
        <f>IFERROR(ROUND(Raming[[#This Row],[HV3]]*Raming[[#This Row],[EHP]],2),0)</f>
        <v>0</v>
      </c>
      <c r="AF105" s="321">
        <f>IFERROR(ROUND(Raming[[#This Row],[Hoeveelheid voorzien]]*Raming[[#This Row],[Aandeel 4]]/100,2),0)</f>
        <v>0</v>
      </c>
      <c r="AG105" s="321">
        <f>IFERROR(ROUND(Raming[[#This Row],[HV4]]*Raming[[#This Row],[EHP]],2),0)</f>
        <v>0</v>
      </c>
      <c r="AH105" s="322">
        <f>IFERROR(ROUND(Raming[[#This Row],[Hoeveelheid voorzien]]*Raming[[#This Row],[Aandeel 5]]/100,2),0)</f>
        <v>0</v>
      </c>
      <c r="AI105" s="322">
        <f>IFERROR(ROUND(Raming[[#This Row],[HV5]]*Raming[[#This Row],[EHP]],2),0)</f>
        <v>0</v>
      </c>
      <c r="AJ105" s="323">
        <f>IFERROR(ROUND(Raming[[#This Row],[Hoeveelheid voorzien]]*Raming[[#This Row],[Aandeel 6]]/100,2),0)</f>
        <v>0</v>
      </c>
      <c r="AK105" s="323">
        <f>IFERROR(ROUND(Raming[[#This Row],[HV6]]*Raming[[#This Row],[EHP]],2),0)</f>
        <v>0</v>
      </c>
      <c r="AL105" s="324">
        <f>IFERROR(ROUND(Raming[[#This Row],[Hoeveelheid voorzien]]*Raming[[#This Row],[Aandeel 7]]/100,2),0)</f>
        <v>0</v>
      </c>
      <c r="AM105" s="324">
        <f>IFERROR(ROUND(Raming[[#This Row],[HV7]]*Raming[[#This Row],[EHP]],2),0)</f>
        <v>0</v>
      </c>
      <c r="AN105" s="89">
        <f>Raming[[#This Row],[HV7]]+Raming[[#This Row],[HV6]]+Raming[[#This Row],[HV5]]+Raming[[#This Row],[HV4]]+Raming[[#This Row],[HV3]]+Raming[[#This Row],[HV2]]+Raming[[#This Row],[HV1]]</f>
        <v>0</v>
      </c>
      <c r="AO105" s="89"/>
      <c r="AP105" s="94" t="str">
        <f>IFERROR(ROUND(AVERAGE(Raming[[#This Row],[kolom niet invullen]:[243/001]]),2),"")</f>
        <v/>
      </c>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row>
    <row r="106" spans="1:111">
      <c r="A106" s="156">
        <f>IF(Raming[[#This Row],[Nummering]]=1,SUM($B$9:B106),0)</f>
        <v>58</v>
      </c>
      <c r="B106" s="242">
        <f>IF(Raming[[#This Row],[Hoeveelheid voorzien]]&gt;0,1,0)</f>
        <v>1</v>
      </c>
      <c r="C106" s="116" t="s">
        <v>55</v>
      </c>
      <c r="D106" s="161" t="s">
        <v>612</v>
      </c>
      <c r="E106" s="162" t="s">
        <v>46</v>
      </c>
      <c r="F106" s="163" t="s">
        <v>607</v>
      </c>
      <c r="G106" s="22"/>
      <c r="H106" s="236"/>
      <c r="I106" s="161" t="s">
        <v>58</v>
      </c>
      <c r="J106" s="161" t="s">
        <v>63</v>
      </c>
      <c r="K106" s="118">
        <v>10</v>
      </c>
      <c r="L106" s="327"/>
      <c r="M106" s="157" t="s">
        <v>721</v>
      </c>
      <c r="N106" s="95" t="s">
        <v>713</v>
      </c>
      <c r="O106" s="159">
        <v>50</v>
      </c>
      <c r="P106" s="73">
        <f>Raming[[#This Row],[Hoeveelheid voorzien]]*Raming[[#This Row],[EHP]]</f>
        <v>500</v>
      </c>
      <c r="Q106" s="50" t="s">
        <v>64</v>
      </c>
      <c r="R106" s="74">
        <v>100</v>
      </c>
      <c r="S106" s="329"/>
      <c r="T106" s="330"/>
      <c r="U106" s="331"/>
      <c r="V106" s="332"/>
      <c r="W106" s="333"/>
      <c r="X106" s="334"/>
      <c r="Y106" s="89">
        <f>SUM(Raming[[#This Row],[Aquafin]:[Aandeel 7]])</f>
        <v>100</v>
      </c>
      <c r="Z106" s="318">
        <f>IFERROR(ROUND(Raming[[#This Row],[Hoeveelheid voorzien]]*Raming[[#This Row],[Aquafin]]/100,2),0)</f>
        <v>50</v>
      </c>
      <c r="AA106" s="318">
        <f>IFERROR(ROUND(Raming[[#This Row],[HV1]]*Raming[[#This Row],[EHP]],2),0)</f>
        <v>500</v>
      </c>
      <c r="AB106" s="319">
        <f>IFERROR(ROUND(Raming[[#This Row],[Hoeveelheid voorzien]]*Raming[[#This Row],[Aandeel 2]]/100,2),0)</f>
        <v>0</v>
      </c>
      <c r="AC106" s="319">
        <f>IFERROR(ROUND(Raming[[#This Row],[HV2]]*Raming[[#This Row],[EHP]],2),0)</f>
        <v>0</v>
      </c>
      <c r="AD106" s="320">
        <f>IFERROR(ROUND(Raming[[#This Row],[Hoeveelheid voorzien]]*Raming[[#This Row],[Aandeel 3]]/100,2),0)</f>
        <v>0</v>
      </c>
      <c r="AE106" s="320">
        <f>IFERROR(ROUND(Raming[[#This Row],[HV3]]*Raming[[#This Row],[EHP]],2),0)</f>
        <v>0</v>
      </c>
      <c r="AF106" s="321">
        <f>IFERROR(ROUND(Raming[[#This Row],[Hoeveelheid voorzien]]*Raming[[#This Row],[Aandeel 4]]/100,2),0)</f>
        <v>0</v>
      </c>
      <c r="AG106" s="321">
        <f>IFERROR(ROUND(Raming[[#This Row],[HV4]]*Raming[[#This Row],[EHP]],2),0)</f>
        <v>0</v>
      </c>
      <c r="AH106" s="322">
        <f>IFERROR(ROUND(Raming[[#This Row],[Hoeveelheid voorzien]]*Raming[[#This Row],[Aandeel 5]]/100,2),0)</f>
        <v>0</v>
      </c>
      <c r="AI106" s="322">
        <f>IFERROR(ROUND(Raming[[#This Row],[HV5]]*Raming[[#This Row],[EHP]],2),0)</f>
        <v>0</v>
      </c>
      <c r="AJ106" s="323">
        <f>IFERROR(ROUND(Raming[[#This Row],[Hoeveelheid voorzien]]*Raming[[#This Row],[Aandeel 6]]/100,2),0)</f>
        <v>0</v>
      </c>
      <c r="AK106" s="323">
        <f>IFERROR(ROUND(Raming[[#This Row],[HV6]]*Raming[[#This Row],[EHP]],2),0)</f>
        <v>0</v>
      </c>
      <c r="AL106" s="324">
        <f>IFERROR(ROUND(Raming[[#This Row],[Hoeveelheid voorzien]]*Raming[[#This Row],[Aandeel 7]]/100,2),0)</f>
        <v>0</v>
      </c>
      <c r="AM106" s="324">
        <f>IFERROR(ROUND(Raming[[#This Row],[HV7]]*Raming[[#This Row],[EHP]],2),0)</f>
        <v>0</v>
      </c>
      <c r="AN106" s="89">
        <f>Raming[[#This Row],[HV7]]+Raming[[#This Row],[HV6]]+Raming[[#This Row],[HV5]]+Raming[[#This Row],[HV4]]+Raming[[#This Row],[HV3]]+Raming[[#This Row],[HV2]]+Raming[[#This Row],[HV1]]</f>
        <v>50</v>
      </c>
      <c r="AO106" s="89"/>
      <c r="AP106" s="94" t="str">
        <f>IFERROR(ROUND(AVERAGE(Raming[[#This Row],[kolom niet invullen]:[243/001]]),2),"")</f>
        <v/>
      </c>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row>
    <row r="107" spans="1:111">
      <c r="A107" s="156">
        <f>IF(Raming[[#This Row],[Nummering]]=1,SUM($B$9:B107),0)</f>
        <v>59</v>
      </c>
      <c r="B107" s="242">
        <f>IF(Raming[[#This Row],[Hoeveelheid voorzien]]&gt;0,1,0)</f>
        <v>1</v>
      </c>
      <c r="C107" s="116" t="s">
        <v>55</v>
      </c>
      <c r="D107" s="161" t="s">
        <v>701</v>
      </c>
      <c r="E107" s="162" t="s">
        <v>46</v>
      </c>
      <c r="F107" s="163" t="s">
        <v>702</v>
      </c>
      <c r="G107" s="22"/>
      <c r="H107" s="236"/>
      <c r="I107" s="161" t="s">
        <v>58</v>
      </c>
      <c r="J107" s="161" t="s">
        <v>63</v>
      </c>
      <c r="K107" s="118">
        <v>17.64</v>
      </c>
      <c r="L107" s="327"/>
      <c r="M107" s="48" t="s">
        <v>703</v>
      </c>
      <c r="N107" s="95" t="s">
        <v>713</v>
      </c>
      <c r="O107" s="159">
        <v>1410</v>
      </c>
      <c r="P107" s="73">
        <f>Raming[[#This Row],[Hoeveelheid voorzien]]*Raming[[#This Row],[EHP]]</f>
        <v>24872.400000000001</v>
      </c>
      <c r="Q107" s="50" t="s">
        <v>64</v>
      </c>
      <c r="R107" s="74">
        <v>100</v>
      </c>
      <c r="S107" s="329"/>
      <c r="T107" s="330"/>
      <c r="U107" s="331"/>
      <c r="V107" s="332"/>
      <c r="W107" s="333"/>
      <c r="X107" s="334"/>
      <c r="Y107" s="89">
        <f>SUM(Raming[[#This Row],[Aquafin]:[Aandeel 7]])</f>
        <v>100</v>
      </c>
      <c r="Z107" s="318">
        <f>IFERROR(ROUND(Raming[[#This Row],[Hoeveelheid voorzien]]*Raming[[#This Row],[Aquafin]]/100,2),0)</f>
        <v>1410</v>
      </c>
      <c r="AA107" s="318">
        <f>IFERROR(ROUND(Raming[[#This Row],[HV1]]*Raming[[#This Row],[EHP]],2),0)</f>
        <v>24872.400000000001</v>
      </c>
      <c r="AB107" s="319">
        <f>IFERROR(ROUND(Raming[[#This Row],[Hoeveelheid voorzien]]*Raming[[#This Row],[Aandeel 2]]/100,2),0)</f>
        <v>0</v>
      </c>
      <c r="AC107" s="319">
        <f>IFERROR(ROUND(Raming[[#This Row],[HV2]]*Raming[[#This Row],[EHP]],2),0)</f>
        <v>0</v>
      </c>
      <c r="AD107" s="320">
        <f>IFERROR(ROUND(Raming[[#This Row],[Hoeveelheid voorzien]]*Raming[[#This Row],[Aandeel 3]]/100,2),0)</f>
        <v>0</v>
      </c>
      <c r="AE107" s="320">
        <f>IFERROR(ROUND(Raming[[#This Row],[HV3]]*Raming[[#This Row],[EHP]],2),0)</f>
        <v>0</v>
      </c>
      <c r="AF107" s="321">
        <f>IFERROR(ROUND(Raming[[#This Row],[Hoeveelheid voorzien]]*Raming[[#This Row],[Aandeel 4]]/100,2),0)</f>
        <v>0</v>
      </c>
      <c r="AG107" s="321">
        <f>IFERROR(ROUND(Raming[[#This Row],[HV4]]*Raming[[#This Row],[EHP]],2),0)</f>
        <v>0</v>
      </c>
      <c r="AH107" s="322">
        <f>IFERROR(ROUND(Raming[[#This Row],[Hoeveelheid voorzien]]*Raming[[#This Row],[Aandeel 5]]/100,2),0)</f>
        <v>0</v>
      </c>
      <c r="AI107" s="322">
        <f>IFERROR(ROUND(Raming[[#This Row],[HV5]]*Raming[[#This Row],[EHP]],2),0)</f>
        <v>0</v>
      </c>
      <c r="AJ107" s="323">
        <f>IFERROR(ROUND(Raming[[#This Row],[Hoeveelheid voorzien]]*Raming[[#This Row],[Aandeel 6]]/100,2),0)</f>
        <v>0</v>
      </c>
      <c r="AK107" s="323">
        <f>IFERROR(ROUND(Raming[[#This Row],[HV6]]*Raming[[#This Row],[EHP]],2),0)</f>
        <v>0</v>
      </c>
      <c r="AL107" s="324">
        <f>IFERROR(ROUND(Raming[[#This Row],[Hoeveelheid voorzien]]*Raming[[#This Row],[Aandeel 7]]/100,2),0)</f>
        <v>0</v>
      </c>
      <c r="AM107" s="324">
        <f>IFERROR(ROUND(Raming[[#This Row],[HV7]]*Raming[[#This Row],[EHP]],2),0)</f>
        <v>0</v>
      </c>
      <c r="AN107" s="89">
        <f>Raming[[#This Row],[HV7]]+Raming[[#This Row],[HV6]]+Raming[[#This Row],[HV5]]+Raming[[#This Row],[HV4]]+Raming[[#This Row],[HV3]]+Raming[[#This Row],[HV2]]+Raming[[#This Row],[HV1]]</f>
        <v>1410</v>
      </c>
      <c r="AO107" s="89"/>
      <c r="AP107" s="94" t="str">
        <f>IFERROR(ROUND(AVERAGE(Raming[[#This Row],[kolom niet invullen]:[243/001]]),2),"")</f>
        <v/>
      </c>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row>
    <row r="108" spans="1:111">
      <c r="A108" s="156">
        <f>IF(Raming[[#This Row],[Nummering]]=1,SUM($B$9:B108),0)</f>
        <v>60</v>
      </c>
      <c r="B108" s="242">
        <f>IF(Raming[[#This Row],[Hoeveelheid voorzien]]&gt;0,1,0)</f>
        <v>1</v>
      </c>
      <c r="C108" s="116" t="s">
        <v>55</v>
      </c>
      <c r="D108" s="161" t="s">
        <v>701</v>
      </c>
      <c r="E108" s="162" t="s">
        <v>46</v>
      </c>
      <c r="F108" s="163" t="s">
        <v>702</v>
      </c>
      <c r="G108" s="22"/>
      <c r="H108" s="236"/>
      <c r="I108" s="161" t="s">
        <v>58</v>
      </c>
      <c r="J108" s="161" t="s">
        <v>63</v>
      </c>
      <c r="K108" s="118">
        <v>17.64</v>
      </c>
      <c r="L108" s="327"/>
      <c r="M108" s="157" t="s">
        <v>704</v>
      </c>
      <c r="N108" s="95" t="s">
        <v>713</v>
      </c>
      <c r="O108" s="159">
        <v>50</v>
      </c>
      <c r="P108" s="73">
        <f>Raming[[#This Row],[Hoeveelheid voorzien]]*Raming[[#This Row],[EHP]]</f>
        <v>882</v>
      </c>
      <c r="Q108" s="50" t="s">
        <v>64</v>
      </c>
      <c r="R108" s="74">
        <v>100</v>
      </c>
      <c r="S108" s="329"/>
      <c r="T108" s="330"/>
      <c r="U108" s="331"/>
      <c r="V108" s="332"/>
      <c r="W108" s="333"/>
      <c r="X108" s="334"/>
      <c r="Y108" s="89">
        <f>SUM(Raming[[#This Row],[Aquafin]:[Aandeel 7]])</f>
        <v>100</v>
      </c>
      <c r="Z108" s="318">
        <f>IFERROR(ROUND(Raming[[#This Row],[Hoeveelheid voorzien]]*Raming[[#This Row],[Aquafin]]/100,2),0)</f>
        <v>50</v>
      </c>
      <c r="AA108" s="318">
        <f>IFERROR(ROUND(Raming[[#This Row],[HV1]]*Raming[[#This Row],[EHP]],2),0)</f>
        <v>882</v>
      </c>
      <c r="AB108" s="319">
        <f>IFERROR(ROUND(Raming[[#This Row],[Hoeveelheid voorzien]]*Raming[[#This Row],[Aandeel 2]]/100,2),0)</f>
        <v>0</v>
      </c>
      <c r="AC108" s="319">
        <f>IFERROR(ROUND(Raming[[#This Row],[HV2]]*Raming[[#This Row],[EHP]],2),0)</f>
        <v>0</v>
      </c>
      <c r="AD108" s="320">
        <f>IFERROR(ROUND(Raming[[#This Row],[Hoeveelheid voorzien]]*Raming[[#This Row],[Aandeel 3]]/100,2),0)</f>
        <v>0</v>
      </c>
      <c r="AE108" s="320">
        <f>IFERROR(ROUND(Raming[[#This Row],[HV3]]*Raming[[#This Row],[EHP]],2),0)</f>
        <v>0</v>
      </c>
      <c r="AF108" s="321">
        <f>IFERROR(ROUND(Raming[[#This Row],[Hoeveelheid voorzien]]*Raming[[#This Row],[Aandeel 4]]/100,2),0)</f>
        <v>0</v>
      </c>
      <c r="AG108" s="321">
        <f>IFERROR(ROUND(Raming[[#This Row],[HV4]]*Raming[[#This Row],[EHP]],2),0)</f>
        <v>0</v>
      </c>
      <c r="AH108" s="322">
        <f>IFERROR(ROUND(Raming[[#This Row],[Hoeveelheid voorzien]]*Raming[[#This Row],[Aandeel 5]]/100,2),0)</f>
        <v>0</v>
      </c>
      <c r="AI108" s="322">
        <f>IFERROR(ROUND(Raming[[#This Row],[HV5]]*Raming[[#This Row],[EHP]],2),0)</f>
        <v>0</v>
      </c>
      <c r="AJ108" s="323">
        <f>IFERROR(ROUND(Raming[[#This Row],[Hoeveelheid voorzien]]*Raming[[#This Row],[Aandeel 6]]/100,2),0)</f>
        <v>0</v>
      </c>
      <c r="AK108" s="323">
        <f>IFERROR(ROUND(Raming[[#This Row],[HV6]]*Raming[[#This Row],[EHP]],2),0)</f>
        <v>0</v>
      </c>
      <c r="AL108" s="324">
        <f>IFERROR(ROUND(Raming[[#This Row],[Hoeveelheid voorzien]]*Raming[[#This Row],[Aandeel 7]]/100,2),0)</f>
        <v>0</v>
      </c>
      <c r="AM108" s="324">
        <f>IFERROR(ROUND(Raming[[#This Row],[HV7]]*Raming[[#This Row],[EHP]],2),0)</f>
        <v>0</v>
      </c>
      <c r="AN108" s="89">
        <f>Raming[[#This Row],[HV7]]+Raming[[#This Row],[HV6]]+Raming[[#This Row],[HV5]]+Raming[[#This Row],[HV4]]+Raming[[#This Row],[HV3]]+Raming[[#This Row],[HV2]]+Raming[[#This Row],[HV1]]</f>
        <v>50</v>
      </c>
      <c r="AO108" s="89"/>
      <c r="AP108" s="94" t="str">
        <f>IFERROR(ROUND(AVERAGE(Raming[[#This Row],[kolom niet invullen]:[243/001]]),2),"")</f>
        <v/>
      </c>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row>
    <row r="109" spans="1:111">
      <c r="A109" s="156">
        <f>IF(Raming[[#This Row],[Nummering]]=1,SUM($B$9:B109),0)</f>
        <v>0</v>
      </c>
      <c r="B109" s="242">
        <f>IF(Raming[[#This Row],[Hoeveelheid voorzien]]&gt;0,1,0)</f>
        <v>0</v>
      </c>
      <c r="C109" s="132"/>
      <c r="D109" s="133" t="s">
        <v>613</v>
      </c>
      <c r="E109" s="134"/>
      <c r="F109" s="135" t="s">
        <v>614</v>
      </c>
      <c r="G109" s="136"/>
      <c r="H109" s="236" t="s">
        <v>615</v>
      </c>
      <c r="I109" s="133"/>
      <c r="J109" s="133" t="s">
        <v>28</v>
      </c>
      <c r="K109" s="118" t="s">
        <v>28</v>
      </c>
      <c r="L109" s="327"/>
      <c r="M109" s="48"/>
      <c r="N109" s="167"/>
      <c r="O109" s="159"/>
      <c r="P109" s="73"/>
      <c r="Q109" s="128"/>
      <c r="R109" s="74">
        <v>100</v>
      </c>
      <c r="S109" s="329"/>
      <c r="T109" s="330"/>
      <c r="U109" s="331"/>
      <c r="V109" s="332"/>
      <c r="W109" s="333"/>
      <c r="X109" s="334"/>
      <c r="Y109" s="89">
        <f>SUM(Raming[[#This Row],[Aquafin]:[Aandeel 7]])</f>
        <v>100</v>
      </c>
      <c r="Z109" s="318">
        <f>IFERROR(ROUND(Raming[[#This Row],[Hoeveelheid voorzien]]*Raming[[#This Row],[Aquafin]]/100,2),0)</f>
        <v>0</v>
      </c>
      <c r="AA109" s="318">
        <f>IFERROR(ROUND(Raming[[#This Row],[HV1]]*Raming[[#This Row],[EHP]],2),0)</f>
        <v>0</v>
      </c>
      <c r="AB109" s="319">
        <f>IFERROR(ROUND(Raming[[#This Row],[Hoeveelheid voorzien]]*Raming[[#This Row],[Aandeel 2]]/100,2),0)</f>
        <v>0</v>
      </c>
      <c r="AC109" s="319">
        <f>IFERROR(ROUND(Raming[[#This Row],[HV2]]*Raming[[#This Row],[EHP]],2),0)</f>
        <v>0</v>
      </c>
      <c r="AD109" s="320">
        <f>IFERROR(ROUND(Raming[[#This Row],[Hoeveelheid voorzien]]*Raming[[#This Row],[Aandeel 3]]/100,2),0)</f>
        <v>0</v>
      </c>
      <c r="AE109" s="320">
        <f>IFERROR(ROUND(Raming[[#This Row],[HV3]]*Raming[[#This Row],[EHP]],2),0)</f>
        <v>0</v>
      </c>
      <c r="AF109" s="321">
        <f>IFERROR(ROUND(Raming[[#This Row],[Hoeveelheid voorzien]]*Raming[[#This Row],[Aandeel 4]]/100,2),0)</f>
        <v>0</v>
      </c>
      <c r="AG109" s="321">
        <f>IFERROR(ROUND(Raming[[#This Row],[HV4]]*Raming[[#This Row],[EHP]],2),0)</f>
        <v>0</v>
      </c>
      <c r="AH109" s="322">
        <f>IFERROR(ROUND(Raming[[#This Row],[Hoeveelheid voorzien]]*Raming[[#This Row],[Aandeel 5]]/100,2),0)</f>
        <v>0</v>
      </c>
      <c r="AI109" s="322">
        <f>IFERROR(ROUND(Raming[[#This Row],[HV5]]*Raming[[#This Row],[EHP]],2),0)</f>
        <v>0</v>
      </c>
      <c r="AJ109" s="323">
        <f>IFERROR(ROUND(Raming[[#This Row],[Hoeveelheid voorzien]]*Raming[[#This Row],[Aandeel 6]]/100,2),0)</f>
        <v>0</v>
      </c>
      <c r="AK109" s="323">
        <f>IFERROR(ROUND(Raming[[#This Row],[HV6]]*Raming[[#This Row],[EHP]],2),0)</f>
        <v>0</v>
      </c>
      <c r="AL109" s="324">
        <f>IFERROR(ROUND(Raming[[#This Row],[Hoeveelheid voorzien]]*Raming[[#This Row],[Aandeel 7]]/100,2),0)</f>
        <v>0</v>
      </c>
      <c r="AM109" s="324">
        <f>IFERROR(ROUND(Raming[[#This Row],[HV7]]*Raming[[#This Row],[EHP]],2),0)</f>
        <v>0</v>
      </c>
      <c r="AN109" s="89">
        <f>Raming[[#This Row],[HV7]]+Raming[[#This Row],[HV6]]+Raming[[#This Row],[HV5]]+Raming[[#This Row],[HV4]]+Raming[[#This Row],[HV3]]+Raming[[#This Row],[HV2]]+Raming[[#This Row],[HV1]]</f>
        <v>0</v>
      </c>
      <c r="AO109" s="89"/>
      <c r="AP109" s="94" t="str">
        <f>IFERROR(ROUND(AVERAGE(Raming[[#This Row],[kolom niet invullen]:[243/001]]),2),"")</f>
        <v/>
      </c>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row>
    <row r="110" spans="1:111">
      <c r="A110" s="156">
        <f>IF(Raming[[#This Row],[Nummering]]=1,SUM($B$9:B110),0)</f>
        <v>61</v>
      </c>
      <c r="B110" s="242">
        <f>IF(Raming[[#This Row],[Hoeveelheid voorzien]]&gt;0,1,0)</f>
        <v>1</v>
      </c>
      <c r="C110" s="116" t="s">
        <v>55</v>
      </c>
      <c r="D110" s="161" t="s">
        <v>616</v>
      </c>
      <c r="E110" s="162" t="s">
        <v>46</v>
      </c>
      <c r="F110" s="163" t="s">
        <v>147</v>
      </c>
      <c r="G110" s="22"/>
      <c r="H110" s="236"/>
      <c r="I110" s="161" t="s">
        <v>58</v>
      </c>
      <c r="J110" s="253" t="s">
        <v>68</v>
      </c>
      <c r="K110" s="118">
        <v>25</v>
      </c>
      <c r="L110" s="327"/>
      <c r="M110" s="157" t="s">
        <v>699</v>
      </c>
      <c r="N110" s="95" t="s">
        <v>713</v>
      </c>
      <c r="O110" s="159">
        <v>70</v>
      </c>
      <c r="P110" s="73">
        <f>Raming[[#This Row],[Hoeveelheid voorzien]]*Raming[[#This Row],[EHP]]</f>
        <v>1750</v>
      </c>
      <c r="Q110" s="50" t="s">
        <v>64</v>
      </c>
      <c r="R110" s="74">
        <v>100</v>
      </c>
      <c r="S110" s="329"/>
      <c r="T110" s="330"/>
      <c r="U110" s="331"/>
      <c r="V110" s="332"/>
      <c r="W110" s="333"/>
      <c r="X110" s="334"/>
      <c r="Y110" s="89">
        <f>SUM(Raming[[#This Row],[Aquafin]:[Aandeel 7]])</f>
        <v>100</v>
      </c>
      <c r="Z110" s="318">
        <f>IFERROR(ROUND(Raming[[#This Row],[Hoeveelheid voorzien]]*Raming[[#This Row],[Aquafin]]/100,2),0)</f>
        <v>70</v>
      </c>
      <c r="AA110" s="318">
        <f>IFERROR(ROUND(Raming[[#This Row],[HV1]]*Raming[[#This Row],[EHP]],2),0)</f>
        <v>1750</v>
      </c>
      <c r="AB110" s="319">
        <f>IFERROR(ROUND(Raming[[#This Row],[Hoeveelheid voorzien]]*Raming[[#This Row],[Aandeel 2]]/100,2),0)</f>
        <v>0</v>
      </c>
      <c r="AC110" s="319">
        <f>IFERROR(ROUND(Raming[[#This Row],[HV2]]*Raming[[#This Row],[EHP]],2),0)</f>
        <v>0</v>
      </c>
      <c r="AD110" s="320">
        <f>IFERROR(ROUND(Raming[[#This Row],[Hoeveelheid voorzien]]*Raming[[#This Row],[Aandeel 3]]/100,2),0)</f>
        <v>0</v>
      </c>
      <c r="AE110" s="320">
        <f>IFERROR(ROUND(Raming[[#This Row],[HV3]]*Raming[[#This Row],[EHP]],2),0)</f>
        <v>0</v>
      </c>
      <c r="AF110" s="321">
        <f>IFERROR(ROUND(Raming[[#This Row],[Hoeveelheid voorzien]]*Raming[[#This Row],[Aandeel 4]]/100,2),0)</f>
        <v>0</v>
      </c>
      <c r="AG110" s="321">
        <f>IFERROR(ROUND(Raming[[#This Row],[HV4]]*Raming[[#This Row],[EHP]],2),0)</f>
        <v>0</v>
      </c>
      <c r="AH110" s="322">
        <f>IFERROR(ROUND(Raming[[#This Row],[Hoeveelheid voorzien]]*Raming[[#This Row],[Aandeel 5]]/100,2),0)</f>
        <v>0</v>
      </c>
      <c r="AI110" s="322">
        <f>IFERROR(ROUND(Raming[[#This Row],[HV5]]*Raming[[#This Row],[EHP]],2),0)</f>
        <v>0</v>
      </c>
      <c r="AJ110" s="323">
        <f>IFERROR(ROUND(Raming[[#This Row],[Hoeveelheid voorzien]]*Raming[[#This Row],[Aandeel 6]]/100,2),0)</f>
        <v>0</v>
      </c>
      <c r="AK110" s="323">
        <f>IFERROR(ROUND(Raming[[#This Row],[HV6]]*Raming[[#This Row],[EHP]],2),0)</f>
        <v>0</v>
      </c>
      <c r="AL110" s="324">
        <f>IFERROR(ROUND(Raming[[#This Row],[Hoeveelheid voorzien]]*Raming[[#This Row],[Aandeel 7]]/100,2),0)</f>
        <v>0</v>
      </c>
      <c r="AM110" s="324">
        <f>IFERROR(ROUND(Raming[[#This Row],[HV7]]*Raming[[#This Row],[EHP]],2),0)</f>
        <v>0</v>
      </c>
      <c r="AN110" s="89">
        <f>Raming[[#This Row],[HV7]]+Raming[[#This Row],[HV6]]+Raming[[#This Row],[HV5]]+Raming[[#This Row],[HV4]]+Raming[[#This Row],[HV3]]+Raming[[#This Row],[HV2]]+Raming[[#This Row],[HV1]]</f>
        <v>70</v>
      </c>
      <c r="AO110" s="89"/>
      <c r="AP110" s="94" t="str">
        <f>IFERROR(ROUND(AVERAGE(Raming[[#This Row],[kolom niet invullen]:[243/001]]),2),"")</f>
        <v/>
      </c>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row>
    <row r="111" spans="1:111">
      <c r="A111" s="156">
        <f>IF(Raming[[#This Row],[Nummering]]=1,SUM($B$9:B111),0)</f>
        <v>62</v>
      </c>
      <c r="B111" s="242">
        <f>IF(Raming[[#This Row],[Hoeveelheid voorzien]]&gt;0,1,0)</f>
        <v>1</v>
      </c>
      <c r="C111" s="116" t="s">
        <v>55</v>
      </c>
      <c r="D111" s="161" t="s">
        <v>616</v>
      </c>
      <c r="E111" s="162" t="s">
        <v>46</v>
      </c>
      <c r="F111" s="163" t="s">
        <v>147</v>
      </c>
      <c r="G111" s="22"/>
      <c r="H111" s="236"/>
      <c r="I111" s="161" t="s">
        <v>58</v>
      </c>
      <c r="J111" s="253" t="s">
        <v>68</v>
      </c>
      <c r="K111" s="118">
        <v>25</v>
      </c>
      <c r="L111" s="327"/>
      <c r="M111" s="157" t="s">
        <v>691</v>
      </c>
      <c r="N111" s="95" t="s">
        <v>713</v>
      </c>
      <c r="O111" s="159">
        <v>705</v>
      </c>
      <c r="P111" s="73">
        <f>Raming[[#This Row],[Hoeveelheid voorzien]]*Raming[[#This Row],[EHP]]</f>
        <v>17625</v>
      </c>
      <c r="Q111" s="50" t="s">
        <v>64</v>
      </c>
      <c r="R111" s="74">
        <v>100</v>
      </c>
      <c r="S111" s="329"/>
      <c r="T111" s="330"/>
      <c r="U111" s="331"/>
      <c r="V111" s="332"/>
      <c r="W111" s="333"/>
      <c r="X111" s="334"/>
      <c r="Y111" s="89">
        <f>SUM(Raming[[#This Row],[Aquafin]:[Aandeel 7]])</f>
        <v>100</v>
      </c>
      <c r="Z111" s="318">
        <f>IFERROR(ROUND(Raming[[#This Row],[Hoeveelheid voorzien]]*Raming[[#This Row],[Aquafin]]/100,2),0)</f>
        <v>705</v>
      </c>
      <c r="AA111" s="318">
        <f>IFERROR(ROUND(Raming[[#This Row],[HV1]]*Raming[[#This Row],[EHP]],2),0)</f>
        <v>17625</v>
      </c>
      <c r="AB111" s="319">
        <f>IFERROR(ROUND(Raming[[#This Row],[Hoeveelheid voorzien]]*Raming[[#This Row],[Aandeel 2]]/100,2),0)</f>
        <v>0</v>
      </c>
      <c r="AC111" s="319">
        <f>IFERROR(ROUND(Raming[[#This Row],[HV2]]*Raming[[#This Row],[EHP]],2),0)</f>
        <v>0</v>
      </c>
      <c r="AD111" s="320">
        <f>IFERROR(ROUND(Raming[[#This Row],[Hoeveelheid voorzien]]*Raming[[#This Row],[Aandeel 3]]/100,2),0)</f>
        <v>0</v>
      </c>
      <c r="AE111" s="320">
        <f>IFERROR(ROUND(Raming[[#This Row],[HV3]]*Raming[[#This Row],[EHP]],2),0)</f>
        <v>0</v>
      </c>
      <c r="AF111" s="321">
        <f>IFERROR(ROUND(Raming[[#This Row],[Hoeveelheid voorzien]]*Raming[[#This Row],[Aandeel 4]]/100,2),0)</f>
        <v>0</v>
      </c>
      <c r="AG111" s="321">
        <f>IFERROR(ROUND(Raming[[#This Row],[HV4]]*Raming[[#This Row],[EHP]],2),0)</f>
        <v>0</v>
      </c>
      <c r="AH111" s="322">
        <f>IFERROR(ROUND(Raming[[#This Row],[Hoeveelheid voorzien]]*Raming[[#This Row],[Aandeel 5]]/100,2),0)</f>
        <v>0</v>
      </c>
      <c r="AI111" s="322">
        <f>IFERROR(ROUND(Raming[[#This Row],[HV5]]*Raming[[#This Row],[EHP]],2),0)</f>
        <v>0</v>
      </c>
      <c r="AJ111" s="323">
        <f>IFERROR(ROUND(Raming[[#This Row],[Hoeveelheid voorzien]]*Raming[[#This Row],[Aandeel 6]]/100,2),0)</f>
        <v>0</v>
      </c>
      <c r="AK111" s="323">
        <f>IFERROR(ROUND(Raming[[#This Row],[HV6]]*Raming[[#This Row],[EHP]],2),0)</f>
        <v>0</v>
      </c>
      <c r="AL111" s="324">
        <f>IFERROR(ROUND(Raming[[#This Row],[Hoeveelheid voorzien]]*Raming[[#This Row],[Aandeel 7]]/100,2),0)</f>
        <v>0</v>
      </c>
      <c r="AM111" s="324">
        <f>IFERROR(ROUND(Raming[[#This Row],[HV7]]*Raming[[#This Row],[EHP]],2),0)</f>
        <v>0</v>
      </c>
      <c r="AN111" s="89">
        <f>Raming[[#This Row],[HV7]]+Raming[[#This Row],[HV6]]+Raming[[#This Row],[HV5]]+Raming[[#This Row],[HV4]]+Raming[[#This Row],[HV3]]+Raming[[#This Row],[HV2]]+Raming[[#This Row],[HV1]]</f>
        <v>705</v>
      </c>
      <c r="AO111" s="89"/>
      <c r="AP111" s="94" t="str">
        <f>IFERROR(ROUND(AVERAGE(Raming[[#This Row],[kolom niet invullen]:[243/001]]),2),"")</f>
        <v/>
      </c>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row>
    <row r="112" spans="1:111">
      <c r="A112" s="156">
        <f>IF(Raming[[#This Row],[Nummering]]=1,SUM($B$9:B112),0)</f>
        <v>63</v>
      </c>
      <c r="B112" s="242">
        <f>IF(Raming[[#This Row],[Hoeveelheid voorzien]]&gt;0,1,0)</f>
        <v>1</v>
      </c>
      <c r="C112" s="116" t="s">
        <v>55</v>
      </c>
      <c r="D112" s="161" t="s">
        <v>616</v>
      </c>
      <c r="E112" s="162" t="s">
        <v>46</v>
      </c>
      <c r="F112" s="163" t="s">
        <v>147</v>
      </c>
      <c r="G112" s="22"/>
      <c r="H112" s="236"/>
      <c r="I112" s="161" t="s">
        <v>58</v>
      </c>
      <c r="J112" s="253" t="s">
        <v>68</v>
      </c>
      <c r="K112" s="118">
        <v>25</v>
      </c>
      <c r="L112" s="327"/>
      <c r="M112" s="157" t="s">
        <v>693</v>
      </c>
      <c r="N112" s="95" t="s">
        <v>713</v>
      </c>
      <c r="O112" s="159">
        <v>205</v>
      </c>
      <c r="P112" s="73">
        <f>Raming[[#This Row],[Hoeveelheid voorzien]]*Raming[[#This Row],[EHP]]</f>
        <v>5125</v>
      </c>
      <c r="Q112" s="50" t="s">
        <v>64</v>
      </c>
      <c r="R112" s="74">
        <v>100</v>
      </c>
      <c r="S112" s="329"/>
      <c r="T112" s="330"/>
      <c r="U112" s="331"/>
      <c r="V112" s="332"/>
      <c r="W112" s="333"/>
      <c r="X112" s="334"/>
      <c r="Y112" s="89">
        <f>SUM(Raming[[#This Row],[Aquafin]:[Aandeel 7]])</f>
        <v>100</v>
      </c>
      <c r="Z112" s="318">
        <f>IFERROR(ROUND(Raming[[#This Row],[Hoeveelheid voorzien]]*Raming[[#This Row],[Aquafin]]/100,2),0)</f>
        <v>205</v>
      </c>
      <c r="AA112" s="318">
        <f>IFERROR(ROUND(Raming[[#This Row],[HV1]]*Raming[[#This Row],[EHP]],2),0)</f>
        <v>5125</v>
      </c>
      <c r="AB112" s="319">
        <f>IFERROR(ROUND(Raming[[#This Row],[Hoeveelheid voorzien]]*Raming[[#This Row],[Aandeel 2]]/100,2),0)</f>
        <v>0</v>
      </c>
      <c r="AC112" s="319">
        <f>IFERROR(ROUND(Raming[[#This Row],[HV2]]*Raming[[#This Row],[EHP]],2),0)</f>
        <v>0</v>
      </c>
      <c r="AD112" s="320">
        <f>IFERROR(ROUND(Raming[[#This Row],[Hoeveelheid voorzien]]*Raming[[#This Row],[Aandeel 3]]/100,2),0)</f>
        <v>0</v>
      </c>
      <c r="AE112" s="320">
        <f>IFERROR(ROUND(Raming[[#This Row],[HV3]]*Raming[[#This Row],[EHP]],2),0)</f>
        <v>0</v>
      </c>
      <c r="AF112" s="321">
        <f>IFERROR(ROUND(Raming[[#This Row],[Hoeveelheid voorzien]]*Raming[[#This Row],[Aandeel 4]]/100,2),0)</f>
        <v>0</v>
      </c>
      <c r="AG112" s="321">
        <f>IFERROR(ROUND(Raming[[#This Row],[HV4]]*Raming[[#This Row],[EHP]],2),0)</f>
        <v>0</v>
      </c>
      <c r="AH112" s="322">
        <f>IFERROR(ROUND(Raming[[#This Row],[Hoeveelheid voorzien]]*Raming[[#This Row],[Aandeel 5]]/100,2),0)</f>
        <v>0</v>
      </c>
      <c r="AI112" s="322">
        <f>IFERROR(ROUND(Raming[[#This Row],[HV5]]*Raming[[#This Row],[EHP]],2),0)</f>
        <v>0</v>
      </c>
      <c r="AJ112" s="323">
        <f>IFERROR(ROUND(Raming[[#This Row],[Hoeveelheid voorzien]]*Raming[[#This Row],[Aandeel 6]]/100,2),0)</f>
        <v>0</v>
      </c>
      <c r="AK112" s="323">
        <f>IFERROR(ROUND(Raming[[#This Row],[HV6]]*Raming[[#This Row],[EHP]],2),0)</f>
        <v>0</v>
      </c>
      <c r="AL112" s="324">
        <f>IFERROR(ROUND(Raming[[#This Row],[Hoeveelheid voorzien]]*Raming[[#This Row],[Aandeel 7]]/100,2),0)</f>
        <v>0</v>
      </c>
      <c r="AM112" s="324">
        <f>IFERROR(ROUND(Raming[[#This Row],[HV7]]*Raming[[#This Row],[EHP]],2),0)</f>
        <v>0</v>
      </c>
      <c r="AN112" s="89">
        <f>Raming[[#This Row],[HV7]]+Raming[[#This Row],[HV6]]+Raming[[#This Row],[HV5]]+Raming[[#This Row],[HV4]]+Raming[[#This Row],[HV3]]+Raming[[#This Row],[HV2]]+Raming[[#This Row],[HV1]]</f>
        <v>205</v>
      </c>
      <c r="AO112" s="89"/>
      <c r="AP112" s="94" t="str">
        <f>IFERROR(ROUND(AVERAGE(Raming[[#This Row],[kolom niet invullen]:[243/001]]),2),"")</f>
        <v/>
      </c>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row>
    <row r="113" spans="1:111">
      <c r="A113" s="156">
        <f>IF(Raming[[#This Row],[Nummering]]=1,SUM($B$9:B113),0)</f>
        <v>64</v>
      </c>
      <c r="B113" s="242">
        <f>IF(Raming[[#This Row],[Hoeveelheid voorzien]]&gt;0,1,0)</f>
        <v>1</v>
      </c>
      <c r="C113" s="116" t="s">
        <v>55</v>
      </c>
      <c r="D113" s="161" t="s">
        <v>616</v>
      </c>
      <c r="E113" s="162" t="s">
        <v>46</v>
      </c>
      <c r="F113" s="163" t="s">
        <v>147</v>
      </c>
      <c r="G113" s="22"/>
      <c r="H113" s="236"/>
      <c r="I113" s="161" t="s">
        <v>58</v>
      </c>
      <c r="J113" s="253" t="s">
        <v>68</v>
      </c>
      <c r="K113" s="118">
        <v>25</v>
      </c>
      <c r="L113" s="327"/>
      <c r="M113" s="157" t="s">
        <v>694</v>
      </c>
      <c r="N113" s="95" t="s">
        <v>713</v>
      </c>
      <c r="O113" s="159">
        <v>520</v>
      </c>
      <c r="P113" s="73">
        <f>Raming[[#This Row],[Hoeveelheid voorzien]]*Raming[[#This Row],[EHP]]</f>
        <v>13000</v>
      </c>
      <c r="Q113" s="50" t="s">
        <v>64</v>
      </c>
      <c r="R113" s="74">
        <v>100</v>
      </c>
      <c r="S113" s="329"/>
      <c r="T113" s="330"/>
      <c r="U113" s="331"/>
      <c r="V113" s="332"/>
      <c r="W113" s="333"/>
      <c r="X113" s="334"/>
      <c r="Y113" s="89">
        <f>SUM(Raming[[#This Row],[Aquafin]:[Aandeel 7]])</f>
        <v>100</v>
      </c>
      <c r="Z113" s="318">
        <f>IFERROR(ROUND(Raming[[#This Row],[Hoeveelheid voorzien]]*Raming[[#This Row],[Aquafin]]/100,2),0)</f>
        <v>520</v>
      </c>
      <c r="AA113" s="318">
        <f>IFERROR(ROUND(Raming[[#This Row],[HV1]]*Raming[[#This Row],[EHP]],2),0)</f>
        <v>13000</v>
      </c>
      <c r="AB113" s="319">
        <f>IFERROR(ROUND(Raming[[#This Row],[Hoeveelheid voorzien]]*Raming[[#This Row],[Aandeel 2]]/100,2),0)</f>
        <v>0</v>
      </c>
      <c r="AC113" s="319">
        <f>IFERROR(ROUND(Raming[[#This Row],[HV2]]*Raming[[#This Row],[EHP]],2),0)</f>
        <v>0</v>
      </c>
      <c r="AD113" s="320">
        <f>IFERROR(ROUND(Raming[[#This Row],[Hoeveelheid voorzien]]*Raming[[#This Row],[Aandeel 3]]/100,2),0)</f>
        <v>0</v>
      </c>
      <c r="AE113" s="320">
        <f>IFERROR(ROUND(Raming[[#This Row],[HV3]]*Raming[[#This Row],[EHP]],2),0)</f>
        <v>0</v>
      </c>
      <c r="AF113" s="321">
        <f>IFERROR(ROUND(Raming[[#This Row],[Hoeveelheid voorzien]]*Raming[[#This Row],[Aandeel 4]]/100,2),0)</f>
        <v>0</v>
      </c>
      <c r="AG113" s="321">
        <f>IFERROR(ROUND(Raming[[#This Row],[HV4]]*Raming[[#This Row],[EHP]],2),0)</f>
        <v>0</v>
      </c>
      <c r="AH113" s="322">
        <f>IFERROR(ROUND(Raming[[#This Row],[Hoeveelheid voorzien]]*Raming[[#This Row],[Aandeel 5]]/100,2),0)</f>
        <v>0</v>
      </c>
      <c r="AI113" s="322">
        <f>IFERROR(ROUND(Raming[[#This Row],[HV5]]*Raming[[#This Row],[EHP]],2),0)</f>
        <v>0</v>
      </c>
      <c r="AJ113" s="323">
        <f>IFERROR(ROUND(Raming[[#This Row],[Hoeveelheid voorzien]]*Raming[[#This Row],[Aandeel 6]]/100,2),0)</f>
        <v>0</v>
      </c>
      <c r="AK113" s="323">
        <f>IFERROR(ROUND(Raming[[#This Row],[HV6]]*Raming[[#This Row],[EHP]],2),0)</f>
        <v>0</v>
      </c>
      <c r="AL113" s="324">
        <f>IFERROR(ROUND(Raming[[#This Row],[Hoeveelheid voorzien]]*Raming[[#This Row],[Aandeel 7]]/100,2),0)</f>
        <v>0</v>
      </c>
      <c r="AM113" s="324">
        <f>IFERROR(ROUND(Raming[[#This Row],[HV7]]*Raming[[#This Row],[EHP]],2),0)</f>
        <v>0</v>
      </c>
      <c r="AN113" s="89">
        <f>Raming[[#This Row],[HV7]]+Raming[[#This Row],[HV6]]+Raming[[#This Row],[HV5]]+Raming[[#This Row],[HV4]]+Raming[[#This Row],[HV3]]+Raming[[#This Row],[HV2]]+Raming[[#This Row],[HV1]]</f>
        <v>520</v>
      </c>
      <c r="AO113" s="89"/>
      <c r="AP113" s="94" t="str">
        <f>IFERROR(ROUND(AVERAGE(Raming[[#This Row],[kolom niet invullen]:[243/001]]),2),"")</f>
        <v/>
      </c>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row>
    <row r="114" spans="1:111">
      <c r="A114" s="156">
        <f>IF(Raming[[#This Row],[Nummering]]=1,SUM($B$9:B114),0)</f>
        <v>65</v>
      </c>
      <c r="B114" s="242">
        <f>IF(Raming[[#This Row],[Hoeveelheid voorzien]]&gt;0,1,0)</f>
        <v>1</v>
      </c>
      <c r="C114" s="116" t="s">
        <v>55</v>
      </c>
      <c r="D114" s="161" t="s">
        <v>616</v>
      </c>
      <c r="E114" s="162" t="s">
        <v>46</v>
      </c>
      <c r="F114" s="163" t="s">
        <v>147</v>
      </c>
      <c r="G114" s="22"/>
      <c r="H114" s="236"/>
      <c r="I114" s="161" t="s">
        <v>58</v>
      </c>
      <c r="J114" s="253" t="s">
        <v>68</v>
      </c>
      <c r="K114" s="118">
        <v>25</v>
      </c>
      <c r="L114" s="327"/>
      <c r="M114" s="157" t="s">
        <v>692</v>
      </c>
      <c r="N114" s="95" t="s">
        <v>713</v>
      </c>
      <c r="O114" s="159">
        <v>150</v>
      </c>
      <c r="P114" s="73">
        <f>Raming[[#This Row],[Hoeveelheid voorzien]]*Raming[[#This Row],[EHP]]</f>
        <v>3750</v>
      </c>
      <c r="Q114" s="50" t="s">
        <v>64</v>
      </c>
      <c r="R114" s="74">
        <v>100</v>
      </c>
      <c r="S114" s="329"/>
      <c r="T114" s="330"/>
      <c r="U114" s="331"/>
      <c r="V114" s="332"/>
      <c r="W114" s="333"/>
      <c r="X114" s="334"/>
      <c r="Y114" s="89">
        <f>SUM(Raming[[#This Row],[Aquafin]:[Aandeel 7]])</f>
        <v>100</v>
      </c>
      <c r="Z114" s="318">
        <f>IFERROR(ROUND(Raming[[#This Row],[Hoeveelheid voorzien]]*Raming[[#This Row],[Aquafin]]/100,2),0)</f>
        <v>150</v>
      </c>
      <c r="AA114" s="318">
        <f>IFERROR(ROUND(Raming[[#This Row],[HV1]]*Raming[[#This Row],[EHP]],2),0)</f>
        <v>3750</v>
      </c>
      <c r="AB114" s="319">
        <f>IFERROR(ROUND(Raming[[#This Row],[Hoeveelheid voorzien]]*Raming[[#This Row],[Aandeel 2]]/100,2),0)</f>
        <v>0</v>
      </c>
      <c r="AC114" s="319">
        <f>IFERROR(ROUND(Raming[[#This Row],[HV2]]*Raming[[#This Row],[EHP]],2),0)</f>
        <v>0</v>
      </c>
      <c r="AD114" s="320">
        <f>IFERROR(ROUND(Raming[[#This Row],[Hoeveelheid voorzien]]*Raming[[#This Row],[Aandeel 3]]/100,2),0)</f>
        <v>0</v>
      </c>
      <c r="AE114" s="320">
        <f>IFERROR(ROUND(Raming[[#This Row],[HV3]]*Raming[[#This Row],[EHP]],2),0)</f>
        <v>0</v>
      </c>
      <c r="AF114" s="321">
        <f>IFERROR(ROUND(Raming[[#This Row],[Hoeveelheid voorzien]]*Raming[[#This Row],[Aandeel 4]]/100,2),0)</f>
        <v>0</v>
      </c>
      <c r="AG114" s="321">
        <f>IFERROR(ROUND(Raming[[#This Row],[HV4]]*Raming[[#This Row],[EHP]],2),0)</f>
        <v>0</v>
      </c>
      <c r="AH114" s="322">
        <f>IFERROR(ROUND(Raming[[#This Row],[Hoeveelheid voorzien]]*Raming[[#This Row],[Aandeel 5]]/100,2),0)</f>
        <v>0</v>
      </c>
      <c r="AI114" s="322">
        <f>IFERROR(ROUND(Raming[[#This Row],[HV5]]*Raming[[#This Row],[EHP]],2),0)</f>
        <v>0</v>
      </c>
      <c r="AJ114" s="323">
        <f>IFERROR(ROUND(Raming[[#This Row],[Hoeveelheid voorzien]]*Raming[[#This Row],[Aandeel 6]]/100,2),0)</f>
        <v>0</v>
      </c>
      <c r="AK114" s="323">
        <f>IFERROR(ROUND(Raming[[#This Row],[HV6]]*Raming[[#This Row],[EHP]],2),0)</f>
        <v>0</v>
      </c>
      <c r="AL114" s="324">
        <f>IFERROR(ROUND(Raming[[#This Row],[Hoeveelheid voorzien]]*Raming[[#This Row],[Aandeel 7]]/100,2),0)</f>
        <v>0</v>
      </c>
      <c r="AM114" s="324">
        <f>IFERROR(ROUND(Raming[[#This Row],[HV7]]*Raming[[#This Row],[EHP]],2),0)</f>
        <v>0</v>
      </c>
      <c r="AN114" s="89">
        <f>Raming[[#This Row],[HV7]]+Raming[[#This Row],[HV6]]+Raming[[#This Row],[HV5]]+Raming[[#This Row],[HV4]]+Raming[[#This Row],[HV3]]+Raming[[#This Row],[HV2]]+Raming[[#This Row],[HV1]]</f>
        <v>150</v>
      </c>
      <c r="AO114" s="89"/>
      <c r="AP114" s="94" t="str">
        <f>IFERROR(ROUND(AVERAGE(Raming[[#This Row],[kolom niet invullen]:[243/001]]),2),"")</f>
        <v/>
      </c>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row>
    <row r="115" spans="1:111">
      <c r="A115" s="156">
        <f>IF(Raming[[#This Row],[Nummering]]=1,SUM($B$9:B115),0)</f>
        <v>66</v>
      </c>
      <c r="B115" s="242">
        <f>IF(Raming[[#This Row],[Hoeveelheid voorzien]]&gt;0,1,0)</f>
        <v>1</v>
      </c>
      <c r="C115" s="116" t="s">
        <v>55</v>
      </c>
      <c r="D115" s="161" t="s">
        <v>617</v>
      </c>
      <c r="E115" s="162"/>
      <c r="F115" s="163" t="s">
        <v>618</v>
      </c>
      <c r="G115" s="22"/>
      <c r="H115" s="236"/>
      <c r="I115" s="161" t="s">
        <v>58</v>
      </c>
      <c r="J115" s="253" t="s">
        <v>68</v>
      </c>
      <c r="K115" s="118">
        <v>1.9</v>
      </c>
      <c r="L115" s="327"/>
      <c r="M115" s="48" t="s">
        <v>781</v>
      </c>
      <c r="N115" s="95" t="s">
        <v>713</v>
      </c>
      <c r="O115" s="159">
        <v>1650</v>
      </c>
      <c r="P115" s="73">
        <f>Raming[[#This Row],[Hoeveelheid voorzien]]*Raming[[#This Row],[EHP]]</f>
        <v>3135</v>
      </c>
      <c r="Q115" s="50" t="s">
        <v>64</v>
      </c>
      <c r="R115" s="74">
        <v>100</v>
      </c>
      <c r="S115" s="329"/>
      <c r="T115" s="330"/>
      <c r="U115" s="331"/>
      <c r="V115" s="332"/>
      <c r="W115" s="333"/>
      <c r="X115" s="334"/>
      <c r="Y115" s="89">
        <f>SUM(Raming[[#This Row],[Aquafin]:[Aandeel 7]])</f>
        <v>100</v>
      </c>
      <c r="Z115" s="318">
        <f>IFERROR(ROUND(Raming[[#This Row],[Hoeveelheid voorzien]]*Raming[[#This Row],[Aquafin]]/100,2),0)</f>
        <v>1650</v>
      </c>
      <c r="AA115" s="318">
        <f>IFERROR(ROUND(Raming[[#This Row],[HV1]]*Raming[[#This Row],[EHP]],2),0)</f>
        <v>3135</v>
      </c>
      <c r="AB115" s="319">
        <f>IFERROR(ROUND(Raming[[#This Row],[Hoeveelheid voorzien]]*Raming[[#This Row],[Aandeel 2]]/100,2),0)</f>
        <v>0</v>
      </c>
      <c r="AC115" s="319">
        <f>IFERROR(ROUND(Raming[[#This Row],[HV2]]*Raming[[#This Row],[EHP]],2),0)</f>
        <v>0</v>
      </c>
      <c r="AD115" s="320">
        <f>IFERROR(ROUND(Raming[[#This Row],[Hoeveelheid voorzien]]*Raming[[#This Row],[Aandeel 3]]/100,2),0)</f>
        <v>0</v>
      </c>
      <c r="AE115" s="320">
        <f>IFERROR(ROUND(Raming[[#This Row],[HV3]]*Raming[[#This Row],[EHP]],2),0)</f>
        <v>0</v>
      </c>
      <c r="AF115" s="321">
        <f>IFERROR(ROUND(Raming[[#This Row],[Hoeveelheid voorzien]]*Raming[[#This Row],[Aandeel 4]]/100,2),0)</f>
        <v>0</v>
      </c>
      <c r="AG115" s="321">
        <f>IFERROR(ROUND(Raming[[#This Row],[HV4]]*Raming[[#This Row],[EHP]],2),0)</f>
        <v>0</v>
      </c>
      <c r="AH115" s="322">
        <f>IFERROR(ROUND(Raming[[#This Row],[Hoeveelheid voorzien]]*Raming[[#This Row],[Aandeel 5]]/100,2),0)</f>
        <v>0</v>
      </c>
      <c r="AI115" s="322">
        <f>IFERROR(ROUND(Raming[[#This Row],[HV5]]*Raming[[#This Row],[EHP]],2),0)</f>
        <v>0</v>
      </c>
      <c r="AJ115" s="323">
        <f>IFERROR(ROUND(Raming[[#This Row],[Hoeveelheid voorzien]]*Raming[[#This Row],[Aandeel 6]]/100,2),0)</f>
        <v>0</v>
      </c>
      <c r="AK115" s="323">
        <f>IFERROR(ROUND(Raming[[#This Row],[HV6]]*Raming[[#This Row],[EHP]],2),0)</f>
        <v>0</v>
      </c>
      <c r="AL115" s="324">
        <f>IFERROR(ROUND(Raming[[#This Row],[Hoeveelheid voorzien]]*Raming[[#This Row],[Aandeel 7]]/100,2),0)</f>
        <v>0</v>
      </c>
      <c r="AM115" s="324">
        <f>IFERROR(ROUND(Raming[[#This Row],[HV7]]*Raming[[#This Row],[EHP]],2),0)</f>
        <v>0</v>
      </c>
      <c r="AN115" s="89">
        <f>Raming[[#This Row],[HV7]]+Raming[[#This Row],[HV6]]+Raming[[#This Row],[HV5]]+Raming[[#This Row],[HV4]]+Raming[[#This Row],[HV3]]+Raming[[#This Row],[HV2]]+Raming[[#This Row],[HV1]]</f>
        <v>1650</v>
      </c>
      <c r="AO115" s="89"/>
      <c r="AP115" s="94" t="str">
        <f>IFERROR(ROUND(AVERAGE(Raming[[#This Row],[kolom niet invullen]:[243/001]]),2),"")</f>
        <v/>
      </c>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row>
    <row r="116" spans="1:111">
      <c r="A116" s="156">
        <f>IF(Raming[[#This Row],[Nummering]]=1,SUM($B$9:B116),0)</f>
        <v>0</v>
      </c>
      <c r="B116" s="242">
        <f>IF(Raming[[#This Row],[Hoeveelheid voorzien]]&gt;0,1,0)</f>
        <v>0</v>
      </c>
      <c r="C116" s="132"/>
      <c r="D116" s="133" t="s">
        <v>619</v>
      </c>
      <c r="E116" s="134"/>
      <c r="F116" s="135" t="s">
        <v>620</v>
      </c>
      <c r="G116" s="136"/>
      <c r="H116" s="272" t="s">
        <v>621</v>
      </c>
      <c r="I116" s="133"/>
      <c r="J116" s="133" t="s">
        <v>28</v>
      </c>
      <c r="K116" s="118" t="s">
        <v>28</v>
      </c>
      <c r="L116" s="327"/>
      <c r="M116" s="48"/>
      <c r="N116" s="167"/>
      <c r="O116" s="159">
        <v>0</v>
      </c>
      <c r="P116" s="73"/>
      <c r="Q116" s="128"/>
      <c r="R116" s="74">
        <v>100</v>
      </c>
      <c r="S116" s="329"/>
      <c r="T116" s="330"/>
      <c r="U116" s="331"/>
      <c r="V116" s="332"/>
      <c r="W116" s="333"/>
      <c r="X116" s="334"/>
      <c r="Y116" s="89">
        <f>SUM(Raming[[#This Row],[Aquafin]:[Aandeel 7]])</f>
        <v>100</v>
      </c>
      <c r="Z116" s="318">
        <f>IFERROR(ROUND(Raming[[#This Row],[Hoeveelheid voorzien]]*Raming[[#This Row],[Aquafin]]/100,2),0)</f>
        <v>0</v>
      </c>
      <c r="AA116" s="318">
        <f>IFERROR(ROUND(Raming[[#This Row],[HV1]]*Raming[[#This Row],[EHP]],2),0)</f>
        <v>0</v>
      </c>
      <c r="AB116" s="319">
        <f>IFERROR(ROUND(Raming[[#This Row],[Hoeveelheid voorzien]]*Raming[[#This Row],[Aandeel 2]]/100,2),0)</f>
        <v>0</v>
      </c>
      <c r="AC116" s="319">
        <f>IFERROR(ROUND(Raming[[#This Row],[HV2]]*Raming[[#This Row],[EHP]],2),0)</f>
        <v>0</v>
      </c>
      <c r="AD116" s="320">
        <f>IFERROR(ROUND(Raming[[#This Row],[Hoeveelheid voorzien]]*Raming[[#This Row],[Aandeel 3]]/100,2),0)</f>
        <v>0</v>
      </c>
      <c r="AE116" s="320">
        <f>IFERROR(ROUND(Raming[[#This Row],[HV3]]*Raming[[#This Row],[EHP]],2),0)</f>
        <v>0</v>
      </c>
      <c r="AF116" s="321">
        <f>IFERROR(ROUND(Raming[[#This Row],[Hoeveelheid voorzien]]*Raming[[#This Row],[Aandeel 4]]/100,2),0)</f>
        <v>0</v>
      </c>
      <c r="AG116" s="321">
        <f>IFERROR(ROUND(Raming[[#This Row],[HV4]]*Raming[[#This Row],[EHP]],2),0)</f>
        <v>0</v>
      </c>
      <c r="AH116" s="322">
        <f>IFERROR(ROUND(Raming[[#This Row],[Hoeveelheid voorzien]]*Raming[[#This Row],[Aandeel 5]]/100,2),0)</f>
        <v>0</v>
      </c>
      <c r="AI116" s="322">
        <f>IFERROR(ROUND(Raming[[#This Row],[HV5]]*Raming[[#This Row],[EHP]],2),0)</f>
        <v>0</v>
      </c>
      <c r="AJ116" s="323">
        <f>IFERROR(ROUND(Raming[[#This Row],[Hoeveelheid voorzien]]*Raming[[#This Row],[Aandeel 6]]/100,2),0)</f>
        <v>0</v>
      </c>
      <c r="AK116" s="323">
        <f>IFERROR(ROUND(Raming[[#This Row],[HV6]]*Raming[[#This Row],[EHP]],2),0)</f>
        <v>0</v>
      </c>
      <c r="AL116" s="324">
        <f>IFERROR(ROUND(Raming[[#This Row],[Hoeveelheid voorzien]]*Raming[[#This Row],[Aandeel 7]]/100,2),0)</f>
        <v>0</v>
      </c>
      <c r="AM116" s="324">
        <f>IFERROR(ROUND(Raming[[#This Row],[HV7]]*Raming[[#This Row],[EHP]],2),0)</f>
        <v>0</v>
      </c>
      <c r="AN116" s="89">
        <f>Raming[[#This Row],[HV7]]+Raming[[#This Row],[HV6]]+Raming[[#This Row],[HV5]]+Raming[[#This Row],[HV4]]+Raming[[#This Row],[HV3]]+Raming[[#This Row],[HV2]]+Raming[[#This Row],[HV1]]</f>
        <v>0</v>
      </c>
      <c r="AO116" s="89"/>
      <c r="AP116" s="94" t="str">
        <f>IFERROR(ROUND(AVERAGE(Raming[[#This Row],[kolom niet invullen]:[243/001]]),2),"")</f>
        <v/>
      </c>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row>
    <row r="117" spans="1:111">
      <c r="A117" s="156">
        <f>IF(Raming[[#This Row],[Nummering]]=1,SUM($B$9:B117),0)</f>
        <v>67</v>
      </c>
      <c r="B117" s="242">
        <f>IF(Raming[[#This Row],[Hoeveelheid voorzien]]&gt;0,1,0)</f>
        <v>1</v>
      </c>
      <c r="C117" s="116" t="s">
        <v>55</v>
      </c>
      <c r="D117" s="161" t="s">
        <v>622</v>
      </c>
      <c r="E117" s="162"/>
      <c r="F117" s="163" t="s">
        <v>147</v>
      </c>
      <c r="G117" s="22"/>
      <c r="H117" s="236"/>
      <c r="I117" s="161" t="s">
        <v>58</v>
      </c>
      <c r="J117" s="253" t="s">
        <v>68</v>
      </c>
      <c r="K117" s="118">
        <v>17.89</v>
      </c>
      <c r="L117" s="327"/>
      <c r="M117" s="48" t="s">
        <v>648</v>
      </c>
      <c r="N117" s="95" t="s">
        <v>713</v>
      </c>
      <c r="O117" s="159">
        <v>40</v>
      </c>
      <c r="P117" s="73">
        <f>Raming[[#This Row],[Hoeveelheid voorzien]]*Raming[[#This Row],[EHP]]</f>
        <v>715.6</v>
      </c>
      <c r="Q117" s="50" t="s">
        <v>64</v>
      </c>
      <c r="R117" s="74">
        <v>100</v>
      </c>
      <c r="S117" s="329"/>
      <c r="T117" s="330"/>
      <c r="U117" s="331"/>
      <c r="V117" s="332"/>
      <c r="W117" s="333"/>
      <c r="X117" s="334"/>
      <c r="Y117" s="89">
        <f>SUM(Raming[[#This Row],[Aquafin]:[Aandeel 7]])</f>
        <v>100</v>
      </c>
      <c r="Z117" s="318">
        <f>IFERROR(ROUND(Raming[[#This Row],[Hoeveelheid voorzien]]*Raming[[#This Row],[Aquafin]]/100,2),0)</f>
        <v>40</v>
      </c>
      <c r="AA117" s="318">
        <f>IFERROR(ROUND(Raming[[#This Row],[HV1]]*Raming[[#This Row],[EHP]],2),0)</f>
        <v>715.6</v>
      </c>
      <c r="AB117" s="319">
        <f>IFERROR(ROUND(Raming[[#This Row],[Hoeveelheid voorzien]]*Raming[[#This Row],[Aandeel 2]]/100,2),0)</f>
        <v>0</v>
      </c>
      <c r="AC117" s="319">
        <f>IFERROR(ROUND(Raming[[#This Row],[HV2]]*Raming[[#This Row],[EHP]],2),0)</f>
        <v>0</v>
      </c>
      <c r="AD117" s="320">
        <f>IFERROR(ROUND(Raming[[#This Row],[Hoeveelheid voorzien]]*Raming[[#This Row],[Aandeel 3]]/100,2),0)</f>
        <v>0</v>
      </c>
      <c r="AE117" s="320">
        <f>IFERROR(ROUND(Raming[[#This Row],[HV3]]*Raming[[#This Row],[EHP]],2),0)</f>
        <v>0</v>
      </c>
      <c r="AF117" s="321">
        <f>IFERROR(ROUND(Raming[[#This Row],[Hoeveelheid voorzien]]*Raming[[#This Row],[Aandeel 4]]/100,2),0)</f>
        <v>0</v>
      </c>
      <c r="AG117" s="321">
        <f>IFERROR(ROUND(Raming[[#This Row],[HV4]]*Raming[[#This Row],[EHP]],2),0)</f>
        <v>0</v>
      </c>
      <c r="AH117" s="322">
        <f>IFERROR(ROUND(Raming[[#This Row],[Hoeveelheid voorzien]]*Raming[[#This Row],[Aandeel 5]]/100,2),0)</f>
        <v>0</v>
      </c>
      <c r="AI117" s="322">
        <f>IFERROR(ROUND(Raming[[#This Row],[HV5]]*Raming[[#This Row],[EHP]],2),0)</f>
        <v>0</v>
      </c>
      <c r="AJ117" s="323">
        <f>IFERROR(ROUND(Raming[[#This Row],[Hoeveelheid voorzien]]*Raming[[#This Row],[Aandeel 6]]/100,2),0)</f>
        <v>0</v>
      </c>
      <c r="AK117" s="323">
        <f>IFERROR(ROUND(Raming[[#This Row],[HV6]]*Raming[[#This Row],[EHP]],2),0)</f>
        <v>0</v>
      </c>
      <c r="AL117" s="324">
        <f>IFERROR(ROUND(Raming[[#This Row],[Hoeveelheid voorzien]]*Raming[[#This Row],[Aandeel 7]]/100,2),0)</f>
        <v>0</v>
      </c>
      <c r="AM117" s="324">
        <f>IFERROR(ROUND(Raming[[#This Row],[HV7]]*Raming[[#This Row],[EHP]],2),0)</f>
        <v>0</v>
      </c>
      <c r="AN117" s="89">
        <f>Raming[[#This Row],[HV7]]+Raming[[#This Row],[HV6]]+Raming[[#This Row],[HV5]]+Raming[[#This Row],[HV4]]+Raming[[#This Row],[HV3]]+Raming[[#This Row],[HV2]]+Raming[[#This Row],[HV1]]</f>
        <v>40</v>
      </c>
      <c r="AO117" s="89"/>
      <c r="AP117" s="94" t="str">
        <f>IFERROR(ROUND(AVERAGE(Raming[[#This Row],[kolom niet invullen]:[243/001]]),2),"")</f>
        <v/>
      </c>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row>
    <row r="118" spans="1:111">
      <c r="A118" s="156">
        <f>IF(Raming[[#This Row],[Nummering]]=1,SUM($B$9:B118),0)</f>
        <v>0</v>
      </c>
      <c r="B118" s="242">
        <f>IF(Raming[[#This Row],[Hoeveelheid voorzien]]&gt;0,1,0)</f>
        <v>0</v>
      </c>
      <c r="C118" s="132"/>
      <c r="D118" s="133"/>
      <c r="E118" s="134"/>
      <c r="F118" s="135" t="s">
        <v>862</v>
      </c>
      <c r="G118" s="136"/>
      <c r="H118" s="272" t="s">
        <v>863</v>
      </c>
      <c r="I118" s="133"/>
      <c r="J118" s="133" t="s">
        <v>28</v>
      </c>
      <c r="K118" s="118" t="s">
        <v>28</v>
      </c>
      <c r="L118" s="327"/>
      <c r="M118" s="48"/>
      <c r="N118" s="167"/>
      <c r="O118" s="159"/>
      <c r="P118" s="73"/>
      <c r="Q118" s="128"/>
      <c r="R118" s="74">
        <v>100</v>
      </c>
      <c r="S118" s="329"/>
      <c r="T118" s="330"/>
      <c r="U118" s="331"/>
      <c r="V118" s="332"/>
      <c r="W118" s="333"/>
      <c r="X118" s="334"/>
      <c r="Y118" s="89">
        <f>SUM(Raming[[#This Row],[Aquafin]:[Aandeel 7]])</f>
        <v>100</v>
      </c>
      <c r="Z118" s="318">
        <f>IFERROR(ROUND(Raming[[#This Row],[Hoeveelheid voorzien]]*Raming[[#This Row],[Aquafin]]/100,2),0)</f>
        <v>0</v>
      </c>
      <c r="AA118" s="318">
        <f>IFERROR(ROUND(Raming[[#This Row],[HV1]]*Raming[[#This Row],[EHP]],2),0)</f>
        <v>0</v>
      </c>
      <c r="AB118" s="319">
        <f>IFERROR(ROUND(Raming[[#This Row],[Hoeveelheid voorzien]]*Raming[[#This Row],[Aandeel 2]]/100,2),0)</f>
        <v>0</v>
      </c>
      <c r="AC118" s="319">
        <f>IFERROR(ROUND(Raming[[#This Row],[HV2]]*Raming[[#This Row],[EHP]],2),0)</f>
        <v>0</v>
      </c>
      <c r="AD118" s="320">
        <f>IFERROR(ROUND(Raming[[#This Row],[Hoeveelheid voorzien]]*Raming[[#This Row],[Aandeel 3]]/100,2),0)</f>
        <v>0</v>
      </c>
      <c r="AE118" s="320">
        <f>IFERROR(ROUND(Raming[[#This Row],[HV3]]*Raming[[#This Row],[EHP]],2),0)</f>
        <v>0</v>
      </c>
      <c r="AF118" s="321">
        <f>IFERROR(ROUND(Raming[[#This Row],[Hoeveelheid voorzien]]*Raming[[#This Row],[Aandeel 4]]/100,2),0)</f>
        <v>0</v>
      </c>
      <c r="AG118" s="321">
        <f>IFERROR(ROUND(Raming[[#This Row],[HV4]]*Raming[[#This Row],[EHP]],2),0)</f>
        <v>0</v>
      </c>
      <c r="AH118" s="322">
        <f>IFERROR(ROUND(Raming[[#This Row],[Hoeveelheid voorzien]]*Raming[[#This Row],[Aandeel 5]]/100,2),0)</f>
        <v>0</v>
      </c>
      <c r="AI118" s="322">
        <f>IFERROR(ROUND(Raming[[#This Row],[HV5]]*Raming[[#This Row],[EHP]],2),0)</f>
        <v>0</v>
      </c>
      <c r="AJ118" s="323">
        <f>IFERROR(ROUND(Raming[[#This Row],[Hoeveelheid voorzien]]*Raming[[#This Row],[Aandeel 6]]/100,2),0)</f>
        <v>0</v>
      </c>
      <c r="AK118" s="323">
        <f>IFERROR(ROUND(Raming[[#This Row],[HV6]]*Raming[[#This Row],[EHP]],2),0)</f>
        <v>0</v>
      </c>
      <c r="AL118" s="324">
        <f>IFERROR(ROUND(Raming[[#This Row],[Hoeveelheid voorzien]]*Raming[[#This Row],[Aandeel 7]]/100,2),0)</f>
        <v>0</v>
      </c>
      <c r="AM118" s="324">
        <f>IFERROR(ROUND(Raming[[#This Row],[HV7]]*Raming[[#This Row],[EHP]],2),0)</f>
        <v>0</v>
      </c>
      <c r="AN118" s="89">
        <f>Raming[[#This Row],[HV7]]+Raming[[#This Row],[HV6]]+Raming[[#This Row],[HV5]]+Raming[[#This Row],[HV4]]+Raming[[#This Row],[HV3]]+Raming[[#This Row],[HV2]]+Raming[[#This Row],[HV1]]</f>
        <v>0</v>
      </c>
      <c r="AO118" s="89"/>
      <c r="AP118" s="94" t="str">
        <f>IFERROR(ROUND(AVERAGE(Raming[[#This Row],[kolom niet invullen]:[243/001]]),2),"")</f>
        <v/>
      </c>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row>
    <row r="119" spans="1:111">
      <c r="A119" s="156">
        <f>IF(Raming[[#This Row],[Nummering]]=1,SUM($B$9:B119),0)</f>
        <v>68</v>
      </c>
      <c r="B119" s="242">
        <f>IF(Raming[[#This Row],[Hoeveelheid voorzien]]&gt;0,1,0)</f>
        <v>1</v>
      </c>
      <c r="C119" s="116" t="s">
        <v>60</v>
      </c>
      <c r="D119" s="161"/>
      <c r="E119" s="162" t="s">
        <v>61</v>
      </c>
      <c r="F119" s="163" t="s">
        <v>864</v>
      </c>
      <c r="G119" s="22"/>
      <c r="H119" s="236"/>
      <c r="I119" s="161" t="s">
        <v>58</v>
      </c>
      <c r="J119" s="253" t="s">
        <v>68</v>
      </c>
      <c r="K119" s="118">
        <v>25</v>
      </c>
      <c r="L119" s="327"/>
      <c r="M119" s="48" t="s">
        <v>865</v>
      </c>
      <c r="N119" s="95" t="s">
        <v>713</v>
      </c>
      <c r="O119" s="159">
        <v>100</v>
      </c>
      <c r="P119" s="73">
        <f>Raming[[#This Row],[Hoeveelheid voorzien]]*Raming[[#This Row],[EHP]]</f>
        <v>2500</v>
      </c>
      <c r="Q119" s="50" t="s">
        <v>64</v>
      </c>
      <c r="R119" s="74">
        <v>100</v>
      </c>
      <c r="S119" s="329"/>
      <c r="T119" s="330"/>
      <c r="U119" s="331"/>
      <c r="V119" s="332"/>
      <c r="W119" s="333"/>
      <c r="X119" s="334"/>
      <c r="Y119" s="89">
        <f>SUM(Raming[[#This Row],[Aquafin]:[Aandeel 7]])</f>
        <v>100</v>
      </c>
      <c r="Z119" s="318">
        <f>IFERROR(ROUND(Raming[[#This Row],[Hoeveelheid voorzien]]*Raming[[#This Row],[Aquafin]]/100,2),0)</f>
        <v>100</v>
      </c>
      <c r="AA119" s="318">
        <f>IFERROR(ROUND(Raming[[#This Row],[HV1]]*Raming[[#This Row],[EHP]],2),0)</f>
        <v>2500</v>
      </c>
      <c r="AB119" s="319">
        <f>IFERROR(ROUND(Raming[[#This Row],[Hoeveelheid voorzien]]*Raming[[#This Row],[Aandeel 2]]/100,2),0)</f>
        <v>0</v>
      </c>
      <c r="AC119" s="319">
        <f>IFERROR(ROUND(Raming[[#This Row],[HV2]]*Raming[[#This Row],[EHP]],2),0)</f>
        <v>0</v>
      </c>
      <c r="AD119" s="320">
        <f>IFERROR(ROUND(Raming[[#This Row],[Hoeveelheid voorzien]]*Raming[[#This Row],[Aandeel 3]]/100,2),0)</f>
        <v>0</v>
      </c>
      <c r="AE119" s="320">
        <f>IFERROR(ROUND(Raming[[#This Row],[HV3]]*Raming[[#This Row],[EHP]],2),0)</f>
        <v>0</v>
      </c>
      <c r="AF119" s="321">
        <f>IFERROR(ROUND(Raming[[#This Row],[Hoeveelheid voorzien]]*Raming[[#This Row],[Aandeel 4]]/100,2),0)</f>
        <v>0</v>
      </c>
      <c r="AG119" s="321">
        <f>IFERROR(ROUND(Raming[[#This Row],[HV4]]*Raming[[#This Row],[EHP]],2),0)</f>
        <v>0</v>
      </c>
      <c r="AH119" s="322">
        <f>IFERROR(ROUND(Raming[[#This Row],[Hoeveelheid voorzien]]*Raming[[#This Row],[Aandeel 5]]/100,2),0)</f>
        <v>0</v>
      </c>
      <c r="AI119" s="322">
        <f>IFERROR(ROUND(Raming[[#This Row],[HV5]]*Raming[[#This Row],[EHP]],2),0)</f>
        <v>0</v>
      </c>
      <c r="AJ119" s="323">
        <f>IFERROR(ROUND(Raming[[#This Row],[Hoeveelheid voorzien]]*Raming[[#This Row],[Aandeel 6]]/100,2),0)</f>
        <v>0</v>
      </c>
      <c r="AK119" s="323">
        <f>IFERROR(ROUND(Raming[[#This Row],[HV6]]*Raming[[#This Row],[EHP]],2),0)</f>
        <v>0</v>
      </c>
      <c r="AL119" s="324">
        <f>IFERROR(ROUND(Raming[[#This Row],[Hoeveelheid voorzien]]*Raming[[#This Row],[Aandeel 7]]/100,2),0)</f>
        <v>0</v>
      </c>
      <c r="AM119" s="324">
        <f>IFERROR(ROUND(Raming[[#This Row],[HV7]]*Raming[[#This Row],[EHP]],2),0)</f>
        <v>0</v>
      </c>
      <c r="AN119" s="89">
        <f>Raming[[#This Row],[HV7]]+Raming[[#This Row],[HV6]]+Raming[[#This Row],[HV5]]+Raming[[#This Row],[HV4]]+Raming[[#This Row],[HV3]]+Raming[[#This Row],[HV2]]+Raming[[#This Row],[HV1]]</f>
        <v>100</v>
      </c>
      <c r="AO119" s="89"/>
      <c r="AP119" s="94" t="str">
        <f>IFERROR(ROUND(AVERAGE(Raming[[#This Row],[kolom niet invullen]:[243/001]]),2),"")</f>
        <v/>
      </c>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row>
    <row r="120" spans="1:111">
      <c r="A120" s="156">
        <f>IF(Raming[[#This Row],[Nummering]]=1,SUM($B$9:B120),0)</f>
        <v>0</v>
      </c>
      <c r="B120" s="242">
        <f>IF(Raming[[#This Row],[Hoeveelheid voorzien]]&gt;0,1,0)</f>
        <v>0</v>
      </c>
      <c r="C120" s="109"/>
      <c r="D120" s="109" t="s">
        <v>169</v>
      </c>
      <c r="E120" s="110"/>
      <c r="F120" s="109" t="s">
        <v>170</v>
      </c>
      <c r="G120" s="109"/>
      <c r="H120" s="166"/>
      <c r="I120" s="112"/>
      <c r="J120" s="112" t="s">
        <v>28</v>
      </c>
      <c r="K120" s="118" t="s">
        <v>28</v>
      </c>
      <c r="L120" s="327"/>
      <c r="M120" s="155"/>
      <c r="N120" s="139"/>
      <c r="O120" s="40"/>
      <c r="P120" s="73"/>
      <c r="Q120" s="50"/>
      <c r="R120" s="74">
        <v>100</v>
      </c>
      <c r="S120" s="75"/>
      <c r="T120" s="76"/>
      <c r="U120" s="77"/>
      <c r="V120" s="78"/>
      <c r="W120" s="79"/>
      <c r="X120" s="80"/>
      <c r="Y120" s="104">
        <f>SUM(Raming[[#This Row],[Aquafin]:[Aandeel 7]])</f>
        <v>100</v>
      </c>
      <c r="Z120" s="318">
        <f>IFERROR(ROUND(Raming[[#This Row],[Hoeveelheid voorzien]]*Raming[[#This Row],[Aquafin]]/100,2),0)</f>
        <v>0</v>
      </c>
      <c r="AA120" s="318">
        <f>IFERROR(ROUND(Raming[[#This Row],[HV1]]*Raming[[#This Row],[EHP]],2),0)</f>
        <v>0</v>
      </c>
      <c r="AB120" s="319">
        <f>IFERROR(ROUND(Raming[[#This Row],[Hoeveelheid voorzien]]*Raming[[#This Row],[Aandeel 2]]/100,2),0)</f>
        <v>0</v>
      </c>
      <c r="AC120" s="319">
        <f>IFERROR(ROUND(Raming[[#This Row],[HV2]]*Raming[[#This Row],[EHP]],2),0)</f>
        <v>0</v>
      </c>
      <c r="AD120" s="320">
        <f>IFERROR(ROUND(Raming[[#This Row],[Hoeveelheid voorzien]]*Raming[[#This Row],[Aandeel 3]]/100,2),0)</f>
        <v>0</v>
      </c>
      <c r="AE120" s="320">
        <f>IFERROR(ROUND(Raming[[#This Row],[HV3]]*Raming[[#This Row],[EHP]],2),0)</f>
        <v>0</v>
      </c>
      <c r="AF120" s="321">
        <f>IFERROR(ROUND(Raming[[#This Row],[Hoeveelheid voorzien]]*Raming[[#This Row],[Aandeel 4]]/100,2),0)</f>
        <v>0</v>
      </c>
      <c r="AG120" s="321">
        <f>IFERROR(ROUND(Raming[[#This Row],[HV4]]*Raming[[#This Row],[EHP]],2),0)</f>
        <v>0</v>
      </c>
      <c r="AH120" s="322">
        <f>IFERROR(ROUND(Raming[[#This Row],[Hoeveelheid voorzien]]*Raming[[#This Row],[Aandeel 5]]/100,2),0)</f>
        <v>0</v>
      </c>
      <c r="AI120" s="322">
        <f>IFERROR(ROUND(Raming[[#This Row],[HV5]]*Raming[[#This Row],[EHP]],2),0)</f>
        <v>0</v>
      </c>
      <c r="AJ120" s="335">
        <f>IFERROR(ROUND(Raming[[#This Row],[Hoeveelheid voorzien]]*Raming[[#This Row],[Aandeel 6]]/100,2),0)</f>
        <v>0</v>
      </c>
      <c r="AK120" s="335">
        <f>IFERROR(ROUND(Raming[[#This Row],[HV6]]*Raming[[#This Row],[EHP]],2),0)</f>
        <v>0</v>
      </c>
      <c r="AL120" s="336">
        <f>IFERROR(ROUND(Raming[[#This Row],[Hoeveelheid voorzien]]*Raming[[#This Row],[Aandeel 7]]/100,2),0)</f>
        <v>0</v>
      </c>
      <c r="AM120" s="336">
        <f>IFERROR(ROUND(Raming[[#This Row],[HV7]]*Raming[[#This Row],[EHP]],2),0)</f>
        <v>0</v>
      </c>
      <c r="AN120" s="108">
        <f>Raming[[#This Row],[HV7]]+Raming[[#This Row],[HV6]]+Raming[[#This Row],[HV5]]+Raming[[#This Row],[HV4]]+Raming[[#This Row],[HV3]]+Raming[[#This Row],[HV2]]+Raming[[#This Row],[HV1]]</f>
        <v>0</v>
      </c>
      <c r="AP120" s="337" t="str">
        <f>IFERROR(ROUND(AVERAGE(Raming[[#This Row],[kolom niet invullen]:[243/001]]),2),"")</f>
        <v/>
      </c>
      <c r="AQ120" s="337"/>
      <c r="AR120" s="337"/>
      <c r="AU120" s="338"/>
      <c r="AV120" s="338"/>
      <c r="AW120" s="338"/>
      <c r="AX120" s="338"/>
      <c r="AY120" s="338"/>
      <c r="AZ120" s="338"/>
      <c r="BA120" s="338"/>
      <c r="BB120" s="338"/>
      <c r="BC120" s="338"/>
      <c r="BD120" s="338"/>
      <c r="BE120" s="338"/>
      <c r="BF120" s="338"/>
      <c r="BG120" s="338"/>
      <c r="BH120" s="338"/>
      <c r="BI120" s="338"/>
      <c r="BJ120" s="338"/>
      <c r="BK120" s="338"/>
      <c r="BL120" s="338"/>
      <c r="BM120" s="338"/>
      <c r="BN120" s="338"/>
      <c r="BO120" s="338"/>
      <c r="BP120" s="338"/>
      <c r="BQ120" s="338"/>
      <c r="BR120" s="338"/>
      <c r="BS120" s="338"/>
      <c r="BT120" s="338"/>
      <c r="BU120" s="338"/>
      <c r="BV120" s="338"/>
      <c r="BW120" s="338"/>
      <c r="BX120" s="338"/>
      <c r="BY120" s="338"/>
      <c r="BZ120" s="338"/>
      <c r="CA120" s="338"/>
      <c r="CB120" s="338"/>
      <c r="CC120" s="338"/>
      <c r="CD120" s="338"/>
      <c r="CE120" s="338"/>
      <c r="CF120" s="338"/>
      <c r="CG120" s="338"/>
      <c r="CH120" s="338"/>
      <c r="CI120" s="338"/>
      <c r="CJ120" s="338"/>
      <c r="CK120" s="338"/>
      <c r="CL120" s="338"/>
      <c r="CM120" s="338"/>
      <c r="CN120" s="338"/>
      <c r="CO120" s="338"/>
      <c r="CP120" s="338"/>
      <c r="CQ120" s="338"/>
      <c r="CR120" s="338"/>
      <c r="CS120" s="338"/>
      <c r="CT120" s="338"/>
      <c r="CU120" s="338"/>
      <c r="CV120" s="338"/>
      <c r="CW120" s="338"/>
      <c r="CX120" s="338"/>
      <c r="CY120" s="338"/>
      <c r="CZ120" s="338"/>
      <c r="DA120" s="338"/>
      <c r="DB120" s="338"/>
      <c r="DC120" s="338"/>
      <c r="DD120" s="338"/>
      <c r="DE120" s="338"/>
      <c r="DF120" s="338"/>
      <c r="DG120" s="338"/>
    </row>
    <row r="121" spans="1:111">
      <c r="A121" s="156">
        <f>IF(Raming[[#This Row],[Nummering]]=1,SUM($B$9:B121),0)</f>
        <v>0</v>
      </c>
      <c r="B121" s="242">
        <f>IF(Raming[[#This Row],[Hoeveelheid voorzien]]&gt;0,1,0)</f>
        <v>0</v>
      </c>
      <c r="C121" s="113"/>
      <c r="D121" s="113" t="s">
        <v>171</v>
      </c>
      <c r="E121" s="113"/>
      <c r="F121" s="113" t="s">
        <v>172</v>
      </c>
      <c r="G121" s="131"/>
      <c r="H121" s="231"/>
      <c r="I121" s="113"/>
      <c r="J121" s="113" t="s">
        <v>28</v>
      </c>
      <c r="K121" s="118" t="s">
        <v>28</v>
      </c>
      <c r="L121" s="326"/>
      <c r="M121" s="45"/>
      <c r="N121" s="46"/>
      <c r="O121" s="40"/>
      <c r="P121" s="73"/>
      <c r="Q121" s="50"/>
      <c r="R121" s="74">
        <v>100</v>
      </c>
      <c r="S121" s="329"/>
      <c r="T121" s="330"/>
      <c r="U121" s="331"/>
      <c r="V121" s="332"/>
      <c r="W121" s="333"/>
      <c r="X121" s="334"/>
      <c r="Y121" s="89">
        <f>SUM(Raming[[#This Row],[Aquafin]:[Aandeel 7]])</f>
        <v>100</v>
      </c>
      <c r="Z121" s="318">
        <f>IFERROR(ROUND(Raming[[#This Row],[Hoeveelheid voorzien]]*Raming[[#This Row],[Aquafin]]/100,2),0)</f>
        <v>0</v>
      </c>
      <c r="AA121" s="318">
        <f>IFERROR(ROUND(Raming[[#This Row],[HV1]]*Raming[[#This Row],[EHP]],2),0)</f>
        <v>0</v>
      </c>
      <c r="AB121" s="319">
        <f>IFERROR(ROUND(Raming[[#This Row],[Hoeveelheid voorzien]]*Raming[[#This Row],[Aandeel 2]]/100,2),0)</f>
        <v>0</v>
      </c>
      <c r="AC121" s="319">
        <f>IFERROR(ROUND(Raming[[#This Row],[HV2]]*Raming[[#This Row],[EHP]],2),0)</f>
        <v>0</v>
      </c>
      <c r="AD121" s="320">
        <f>IFERROR(ROUND(Raming[[#This Row],[Hoeveelheid voorzien]]*Raming[[#This Row],[Aandeel 3]]/100,2),0)</f>
        <v>0</v>
      </c>
      <c r="AE121" s="320">
        <f>IFERROR(ROUND(Raming[[#This Row],[HV3]]*Raming[[#This Row],[EHP]],2),0)</f>
        <v>0</v>
      </c>
      <c r="AF121" s="321">
        <f>IFERROR(ROUND(Raming[[#This Row],[Hoeveelheid voorzien]]*Raming[[#This Row],[Aandeel 4]]/100,2),0)</f>
        <v>0</v>
      </c>
      <c r="AG121" s="321">
        <f>IFERROR(ROUND(Raming[[#This Row],[HV4]]*Raming[[#This Row],[EHP]],2),0)</f>
        <v>0</v>
      </c>
      <c r="AH121" s="322">
        <f>IFERROR(ROUND(Raming[[#This Row],[Hoeveelheid voorzien]]*Raming[[#This Row],[Aandeel 5]]/100,2),0)</f>
        <v>0</v>
      </c>
      <c r="AI121" s="322">
        <f>IFERROR(ROUND(Raming[[#This Row],[HV5]]*Raming[[#This Row],[EHP]],2),0)</f>
        <v>0</v>
      </c>
      <c r="AJ121" s="323">
        <f>IFERROR(ROUND(Raming[[#This Row],[Hoeveelheid voorzien]]*Raming[[#This Row],[Aandeel 6]]/100,2),0)</f>
        <v>0</v>
      </c>
      <c r="AK121" s="323">
        <f>IFERROR(ROUND(Raming[[#This Row],[HV6]]*Raming[[#This Row],[EHP]],2),0)</f>
        <v>0</v>
      </c>
      <c r="AL121" s="324">
        <f>IFERROR(ROUND(Raming[[#This Row],[Hoeveelheid voorzien]]*Raming[[#This Row],[Aandeel 7]]/100,2),0)</f>
        <v>0</v>
      </c>
      <c r="AM121" s="324">
        <f>IFERROR(ROUND(Raming[[#This Row],[HV7]]*Raming[[#This Row],[EHP]],2),0)</f>
        <v>0</v>
      </c>
      <c r="AN121" s="89">
        <f>Raming[[#This Row],[HV7]]+Raming[[#This Row],[HV6]]+Raming[[#This Row],[HV5]]+Raming[[#This Row],[HV4]]+Raming[[#This Row],[HV3]]+Raming[[#This Row],[HV2]]+Raming[[#This Row],[HV1]]</f>
        <v>0</v>
      </c>
      <c r="AO121" s="89"/>
      <c r="AP121" s="94" t="str">
        <f>IFERROR(ROUND(AVERAGE(Raming[[#This Row],[kolom niet invullen]:[243/001]]),2),"")</f>
        <v/>
      </c>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row>
    <row r="122" spans="1:111">
      <c r="A122" s="156">
        <f>IF(Raming[[#This Row],[Nummering]]=1,SUM($B$9:B122),0)</f>
        <v>0</v>
      </c>
      <c r="B122" s="242">
        <f>IF(Raming[[#This Row],[Hoeveelheid voorzien]]&gt;0,1,0)</f>
        <v>0</v>
      </c>
      <c r="C122" s="132"/>
      <c r="D122" s="133" t="s">
        <v>173</v>
      </c>
      <c r="E122" s="134"/>
      <c r="F122" s="135" t="s">
        <v>174</v>
      </c>
      <c r="G122" s="136"/>
      <c r="H122" s="236"/>
      <c r="I122" s="133"/>
      <c r="J122" s="133" t="s">
        <v>28</v>
      </c>
      <c r="K122" s="118" t="s">
        <v>28</v>
      </c>
      <c r="L122" s="327"/>
      <c r="M122" s="48"/>
      <c r="N122" s="119"/>
      <c r="O122" s="40"/>
      <c r="P122" s="73"/>
      <c r="Q122" s="50"/>
      <c r="R122" s="74">
        <v>100</v>
      </c>
      <c r="S122" s="329"/>
      <c r="T122" s="330"/>
      <c r="U122" s="331"/>
      <c r="V122" s="332"/>
      <c r="W122" s="333"/>
      <c r="X122" s="334"/>
      <c r="Y122" s="89">
        <f>SUM(Raming[[#This Row],[Aquafin]:[Aandeel 7]])</f>
        <v>100</v>
      </c>
      <c r="Z122" s="318">
        <f>IFERROR(ROUND(Raming[[#This Row],[Hoeveelheid voorzien]]*Raming[[#This Row],[Aquafin]]/100,2),0)</f>
        <v>0</v>
      </c>
      <c r="AA122" s="318">
        <f>IFERROR(ROUND(Raming[[#This Row],[HV1]]*Raming[[#This Row],[EHP]],2),0)</f>
        <v>0</v>
      </c>
      <c r="AB122" s="319">
        <f>IFERROR(ROUND(Raming[[#This Row],[Hoeveelheid voorzien]]*Raming[[#This Row],[Aandeel 2]]/100,2),0)</f>
        <v>0</v>
      </c>
      <c r="AC122" s="319">
        <f>IFERROR(ROUND(Raming[[#This Row],[HV2]]*Raming[[#This Row],[EHP]],2),0)</f>
        <v>0</v>
      </c>
      <c r="AD122" s="320">
        <f>IFERROR(ROUND(Raming[[#This Row],[Hoeveelheid voorzien]]*Raming[[#This Row],[Aandeel 3]]/100,2),0)</f>
        <v>0</v>
      </c>
      <c r="AE122" s="320">
        <f>IFERROR(ROUND(Raming[[#This Row],[HV3]]*Raming[[#This Row],[EHP]],2),0)</f>
        <v>0</v>
      </c>
      <c r="AF122" s="321">
        <f>IFERROR(ROUND(Raming[[#This Row],[Hoeveelheid voorzien]]*Raming[[#This Row],[Aandeel 4]]/100,2),0)</f>
        <v>0</v>
      </c>
      <c r="AG122" s="321">
        <f>IFERROR(ROUND(Raming[[#This Row],[HV4]]*Raming[[#This Row],[EHP]],2),0)</f>
        <v>0</v>
      </c>
      <c r="AH122" s="322">
        <f>IFERROR(ROUND(Raming[[#This Row],[Hoeveelheid voorzien]]*Raming[[#This Row],[Aandeel 5]]/100,2),0)</f>
        <v>0</v>
      </c>
      <c r="AI122" s="322">
        <f>IFERROR(ROUND(Raming[[#This Row],[HV5]]*Raming[[#This Row],[EHP]],2),0)</f>
        <v>0</v>
      </c>
      <c r="AJ122" s="323">
        <f>IFERROR(ROUND(Raming[[#This Row],[Hoeveelheid voorzien]]*Raming[[#This Row],[Aandeel 6]]/100,2),0)</f>
        <v>0</v>
      </c>
      <c r="AK122" s="323">
        <f>IFERROR(ROUND(Raming[[#This Row],[HV6]]*Raming[[#This Row],[EHP]],2),0)</f>
        <v>0</v>
      </c>
      <c r="AL122" s="324">
        <f>IFERROR(ROUND(Raming[[#This Row],[Hoeveelheid voorzien]]*Raming[[#This Row],[Aandeel 7]]/100,2),0)</f>
        <v>0</v>
      </c>
      <c r="AM122" s="324">
        <f>IFERROR(ROUND(Raming[[#This Row],[HV7]]*Raming[[#This Row],[EHP]],2),0)</f>
        <v>0</v>
      </c>
      <c r="AN122" s="89">
        <f>Raming[[#This Row],[HV7]]+Raming[[#This Row],[HV6]]+Raming[[#This Row],[HV5]]+Raming[[#This Row],[HV4]]+Raming[[#This Row],[HV3]]+Raming[[#This Row],[HV2]]+Raming[[#This Row],[HV1]]</f>
        <v>0</v>
      </c>
      <c r="AO122" s="89"/>
      <c r="AP122" s="94" t="str">
        <f>IFERROR(ROUND(AVERAGE(Raming[[#This Row],[kolom niet invullen]:[243/001]]),2),"")</f>
        <v/>
      </c>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row>
    <row r="123" spans="1:111">
      <c r="A123" s="156">
        <f>IF(Raming[[#This Row],[Nummering]]=1,SUM($B$9:B123),0)</f>
        <v>0</v>
      </c>
      <c r="B123" s="242">
        <f>IF(Raming[[#This Row],[Hoeveelheid voorzien]]&gt;0,1,0)</f>
        <v>0</v>
      </c>
      <c r="C123" s="132"/>
      <c r="D123" s="133" t="s">
        <v>176</v>
      </c>
      <c r="E123" s="134"/>
      <c r="F123" s="135" t="s">
        <v>177</v>
      </c>
      <c r="G123" s="136"/>
      <c r="H123" s="236" t="s">
        <v>175</v>
      </c>
      <c r="I123" s="133"/>
      <c r="J123" s="133" t="s">
        <v>28</v>
      </c>
      <c r="K123" s="118" t="s">
        <v>28</v>
      </c>
      <c r="L123" s="327"/>
      <c r="M123" s="48"/>
      <c r="N123" s="119"/>
      <c r="O123" s="40"/>
      <c r="P123" s="73"/>
      <c r="Q123" s="50"/>
      <c r="R123" s="74">
        <v>100</v>
      </c>
      <c r="S123" s="329"/>
      <c r="T123" s="330"/>
      <c r="U123" s="331"/>
      <c r="V123" s="332"/>
      <c r="W123" s="333"/>
      <c r="X123" s="334"/>
      <c r="Y123" s="89">
        <f>SUM(Raming[[#This Row],[Aquafin]:[Aandeel 7]])</f>
        <v>100</v>
      </c>
      <c r="Z123" s="318">
        <f>IFERROR(ROUND(Raming[[#This Row],[Hoeveelheid voorzien]]*Raming[[#This Row],[Aquafin]]/100,2),0)</f>
        <v>0</v>
      </c>
      <c r="AA123" s="318">
        <f>IFERROR(ROUND(Raming[[#This Row],[HV1]]*Raming[[#This Row],[EHP]],2),0)</f>
        <v>0</v>
      </c>
      <c r="AB123" s="319">
        <f>IFERROR(ROUND(Raming[[#This Row],[Hoeveelheid voorzien]]*Raming[[#This Row],[Aandeel 2]]/100,2),0)</f>
        <v>0</v>
      </c>
      <c r="AC123" s="319">
        <f>IFERROR(ROUND(Raming[[#This Row],[HV2]]*Raming[[#This Row],[EHP]],2),0)</f>
        <v>0</v>
      </c>
      <c r="AD123" s="320">
        <f>IFERROR(ROUND(Raming[[#This Row],[Hoeveelheid voorzien]]*Raming[[#This Row],[Aandeel 3]]/100,2),0)</f>
        <v>0</v>
      </c>
      <c r="AE123" s="320">
        <f>IFERROR(ROUND(Raming[[#This Row],[HV3]]*Raming[[#This Row],[EHP]],2),0)</f>
        <v>0</v>
      </c>
      <c r="AF123" s="321">
        <f>IFERROR(ROUND(Raming[[#This Row],[Hoeveelheid voorzien]]*Raming[[#This Row],[Aandeel 4]]/100,2),0)</f>
        <v>0</v>
      </c>
      <c r="AG123" s="321">
        <f>IFERROR(ROUND(Raming[[#This Row],[HV4]]*Raming[[#This Row],[EHP]],2),0)</f>
        <v>0</v>
      </c>
      <c r="AH123" s="322">
        <f>IFERROR(ROUND(Raming[[#This Row],[Hoeveelheid voorzien]]*Raming[[#This Row],[Aandeel 5]]/100,2),0)</f>
        <v>0</v>
      </c>
      <c r="AI123" s="322">
        <f>IFERROR(ROUND(Raming[[#This Row],[HV5]]*Raming[[#This Row],[EHP]],2),0)</f>
        <v>0</v>
      </c>
      <c r="AJ123" s="323">
        <f>IFERROR(ROUND(Raming[[#This Row],[Hoeveelheid voorzien]]*Raming[[#This Row],[Aandeel 6]]/100,2),0)</f>
        <v>0</v>
      </c>
      <c r="AK123" s="323">
        <f>IFERROR(ROUND(Raming[[#This Row],[HV6]]*Raming[[#This Row],[EHP]],2),0)</f>
        <v>0</v>
      </c>
      <c r="AL123" s="324">
        <f>IFERROR(ROUND(Raming[[#This Row],[Hoeveelheid voorzien]]*Raming[[#This Row],[Aandeel 7]]/100,2),0)</f>
        <v>0</v>
      </c>
      <c r="AM123" s="324">
        <f>IFERROR(ROUND(Raming[[#This Row],[HV7]]*Raming[[#This Row],[EHP]],2),0)</f>
        <v>0</v>
      </c>
      <c r="AN123" s="89">
        <f>Raming[[#This Row],[HV7]]+Raming[[#This Row],[HV6]]+Raming[[#This Row],[HV5]]+Raming[[#This Row],[HV4]]+Raming[[#This Row],[HV3]]+Raming[[#This Row],[HV2]]+Raming[[#This Row],[HV1]]</f>
        <v>0</v>
      </c>
      <c r="AO123" s="89"/>
      <c r="AP123" s="94" t="str">
        <f>IFERROR(ROUND(AVERAGE(Raming[[#This Row],[kolom niet invullen]:[243/001]]),2),"")</f>
        <v/>
      </c>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row>
    <row r="124" spans="1:111">
      <c r="A124" s="156">
        <f>IF(Raming[[#This Row],[Nummering]]=1,SUM($B$9:B124),0)</f>
        <v>69</v>
      </c>
      <c r="B124" s="242">
        <f>IF(Raming[[#This Row],[Hoeveelheid voorzien]]&gt;0,1,0)</f>
        <v>1</v>
      </c>
      <c r="C124" s="116" t="s">
        <v>55</v>
      </c>
      <c r="D124" s="117" t="s">
        <v>178</v>
      </c>
      <c r="E124" s="49" t="s">
        <v>46</v>
      </c>
      <c r="F124" s="47" t="s">
        <v>155</v>
      </c>
      <c r="G124" s="22"/>
      <c r="H124" s="236"/>
      <c r="I124" s="117" t="s">
        <v>58</v>
      </c>
      <c r="J124" s="253" t="s">
        <v>68</v>
      </c>
      <c r="K124" s="118">
        <v>65</v>
      </c>
      <c r="L124" s="327"/>
      <c r="M124" s="48"/>
      <c r="N124" s="95" t="s">
        <v>713</v>
      </c>
      <c r="O124" s="40">
        <v>750</v>
      </c>
      <c r="P124" s="73">
        <f>Raming[[#This Row],[Hoeveelheid voorzien]]*Raming[[#This Row],[EHP]]</f>
        <v>48750</v>
      </c>
      <c r="Q124" s="50" t="s">
        <v>64</v>
      </c>
      <c r="R124" s="74">
        <v>100</v>
      </c>
      <c r="S124" s="329"/>
      <c r="T124" s="330"/>
      <c r="U124" s="331"/>
      <c r="V124" s="332"/>
      <c r="W124" s="333"/>
      <c r="X124" s="334"/>
      <c r="Y124" s="89">
        <f>SUM(Raming[[#This Row],[Aquafin]:[Aandeel 7]])</f>
        <v>100</v>
      </c>
      <c r="Z124" s="318">
        <f>IFERROR(ROUND(Raming[[#This Row],[Hoeveelheid voorzien]]*Raming[[#This Row],[Aquafin]]/100,2),0)</f>
        <v>750</v>
      </c>
      <c r="AA124" s="318">
        <f>IFERROR(ROUND(Raming[[#This Row],[HV1]]*Raming[[#This Row],[EHP]],2),0)</f>
        <v>48750</v>
      </c>
      <c r="AB124" s="319">
        <f>IFERROR(ROUND(Raming[[#This Row],[Hoeveelheid voorzien]]*Raming[[#This Row],[Aandeel 2]]/100,2),0)</f>
        <v>0</v>
      </c>
      <c r="AC124" s="319">
        <f>IFERROR(ROUND(Raming[[#This Row],[HV2]]*Raming[[#This Row],[EHP]],2),0)</f>
        <v>0</v>
      </c>
      <c r="AD124" s="320">
        <f>IFERROR(ROUND(Raming[[#This Row],[Hoeveelheid voorzien]]*Raming[[#This Row],[Aandeel 3]]/100,2),0)</f>
        <v>0</v>
      </c>
      <c r="AE124" s="320">
        <f>IFERROR(ROUND(Raming[[#This Row],[HV3]]*Raming[[#This Row],[EHP]],2),0)</f>
        <v>0</v>
      </c>
      <c r="AF124" s="321">
        <f>IFERROR(ROUND(Raming[[#This Row],[Hoeveelheid voorzien]]*Raming[[#This Row],[Aandeel 4]]/100,2),0)</f>
        <v>0</v>
      </c>
      <c r="AG124" s="321">
        <f>IFERROR(ROUND(Raming[[#This Row],[HV4]]*Raming[[#This Row],[EHP]],2),0)</f>
        <v>0</v>
      </c>
      <c r="AH124" s="322">
        <f>IFERROR(ROUND(Raming[[#This Row],[Hoeveelheid voorzien]]*Raming[[#This Row],[Aandeel 5]]/100,2),0)</f>
        <v>0</v>
      </c>
      <c r="AI124" s="322">
        <f>IFERROR(ROUND(Raming[[#This Row],[HV5]]*Raming[[#This Row],[EHP]],2),0)</f>
        <v>0</v>
      </c>
      <c r="AJ124" s="323">
        <f>IFERROR(ROUND(Raming[[#This Row],[Hoeveelheid voorzien]]*Raming[[#This Row],[Aandeel 6]]/100,2),0)</f>
        <v>0</v>
      </c>
      <c r="AK124" s="323">
        <f>IFERROR(ROUND(Raming[[#This Row],[HV6]]*Raming[[#This Row],[EHP]],2),0)</f>
        <v>0</v>
      </c>
      <c r="AL124" s="324">
        <f>IFERROR(ROUND(Raming[[#This Row],[Hoeveelheid voorzien]]*Raming[[#This Row],[Aandeel 7]]/100,2),0)</f>
        <v>0</v>
      </c>
      <c r="AM124" s="324">
        <f>IFERROR(ROUND(Raming[[#This Row],[HV7]]*Raming[[#This Row],[EHP]],2),0)</f>
        <v>0</v>
      </c>
      <c r="AN124" s="89">
        <f>Raming[[#This Row],[HV7]]+Raming[[#This Row],[HV6]]+Raming[[#This Row],[HV5]]+Raming[[#This Row],[HV4]]+Raming[[#This Row],[HV3]]+Raming[[#This Row],[HV2]]+Raming[[#This Row],[HV1]]</f>
        <v>750</v>
      </c>
      <c r="AO124" s="89"/>
      <c r="AP124" s="94" t="str">
        <f>IFERROR(ROUND(AVERAGE(Raming[[#This Row],[kolom niet invullen]:[243/001]]),2),"")</f>
        <v/>
      </c>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row>
    <row r="125" spans="1:111" ht="22.5">
      <c r="A125" s="156">
        <f>IF(Raming[[#This Row],[Nummering]]=1,SUM($B$9:B125),0)</f>
        <v>70</v>
      </c>
      <c r="B125" s="242">
        <f>IF(Raming[[#This Row],[Hoeveelheid voorzien]]&gt;0,1,0)</f>
        <v>1</v>
      </c>
      <c r="C125" s="116" t="s">
        <v>60</v>
      </c>
      <c r="D125" s="57"/>
      <c r="E125" s="49" t="s">
        <v>61</v>
      </c>
      <c r="F125" s="56"/>
      <c r="G125" s="54" t="s">
        <v>807</v>
      </c>
      <c r="H125" s="236"/>
      <c r="I125" s="293" t="s">
        <v>58</v>
      </c>
      <c r="J125" s="253" t="s">
        <v>68</v>
      </c>
      <c r="K125" s="118">
        <v>9</v>
      </c>
      <c r="L125" s="327"/>
      <c r="M125" s="48"/>
      <c r="N125" s="95" t="s">
        <v>713</v>
      </c>
      <c r="O125" s="40">
        <v>750</v>
      </c>
      <c r="P125" s="73">
        <f>Raming[[#This Row],[Hoeveelheid voorzien]]*Raming[[#This Row],[EHP]]</f>
        <v>6750</v>
      </c>
      <c r="Q125" s="50" t="s">
        <v>64</v>
      </c>
      <c r="R125" s="74">
        <v>100</v>
      </c>
      <c r="S125" s="329"/>
      <c r="T125" s="330"/>
      <c r="U125" s="331"/>
      <c r="V125" s="332"/>
      <c r="W125" s="333"/>
      <c r="X125" s="334"/>
      <c r="Y125" s="89">
        <f>SUM(Raming[[#This Row],[Aquafin]:[Aandeel 7]])</f>
        <v>100</v>
      </c>
      <c r="Z125" s="318">
        <f>IFERROR(ROUND(Raming[[#This Row],[Hoeveelheid voorzien]]*Raming[[#This Row],[Aquafin]]/100,2),0)</f>
        <v>750</v>
      </c>
      <c r="AA125" s="318">
        <f>IFERROR(ROUND(Raming[[#This Row],[HV1]]*Raming[[#This Row],[EHP]],2),0)</f>
        <v>6750</v>
      </c>
      <c r="AB125" s="319">
        <f>IFERROR(ROUND(Raming[[#This Row],[Hoeveelheid voorzien]]*Raming[[#This Row],[Aandeel 2]]/100,2),0)</f>
        <v>0</v>
      </c>
      <c r="AC125" s="319">
        <f>IFERROR(ROUND(Raming[[#This Row],[HV2]]*Raming[[#This Row],[EHP]],2),0)</f>
        <v>0</v>
      </c>
      <c r="AD125" s="320">
        <f>IFERROR(ROUND(Raming[[#This Row],[Hoeveelheid voorzien]]*Raming[[#This Row],[Aandeel 3]]/100,2),0)</f>
        <v>0</v>
      </c>
      <c r="AE125" s="320">
        <f>IFERROR(ROUND(Raming[[#This Row],[HV3]]*Raming[[#This Row],[EHP]],2),0)</f>
        <v>0</v>
      </c>
      <c r="AF125" s="321">
        <f>IFERROR(ROUND(Raming[[#This Row],[Hoeveelheid voorzien]]*Raming[[#This Row],[Aandeel 4]]/100,2),0)</f>
        <v>0</v>
      </c>
      <c r="AG125" s="321">
        <f>IFERROR(ROUND(Raming[[#This Row],[HV4]]*Raming[[#This Row],[EHP]],2),0)</f>
        <v>0</v>
      </c>
      <c r="AH125" s="322">
        <f>IFERROR(ROUND(Raming[[#This Row],[Hoeveelheid voorzien]]*Raming[[#This Row],[Aandeel 5]]/100,2),0)</f>
        <v>0</v>
      </c>
      <c r="AI125" s="322">
        <f>IFERROR(ROUND(Raming[[#This Row],[HV5]]*Raming[[#This Row],[EHP]],2),0)</f>
        <v>0</v>
      </c>
      <c r="AJ125" s="323">
        <f>IFERROR(ROUND(Raming[[#This Row],[Hoeveelheid voorzien]]*Raming[[#This Row],[Aandeel 6]]/100,2),0)</f>
        <v>0</v>
      </c>
      <c r="AK125" s="323">
        <f>IFERROR(ROUND(Raming[[#This Row],[HV6]]*Raming[[#This Row],[EHP]],2),0)</f>
        <v>0</v>
      </c>
      <c r="AL125" s="324">
        <f>IFERROR(ROUND(Raming[[#This Row],[Hoeveelheid voorzien]]*Raming[[#This Row],[Aandeel 7]]/100,2),0)</f>
        <v>0</v>
      </c>
      <c r="AM125" s="324">
        <f>IFERROR(ROUND(Raming[[#This Row],[HV7]]*Raming[[#This Row],[EHP]],2),0)</f>
        <v>0</v>
      </c>
      <c r="AN125" s="89">
        <f>Raming[[#This Row],[HV7]]+Raming[[#This Row],[HV6]]+Raming[[#This Row],[HV5]]+Raming[[#This Row],[HV4]]+Raming[[#This Row],[HV3]]+Raming[[#This Row],[HV2]]+Raming[[#This Row],[HV1]]</f>
        <v>750</v>
      </c>
      <c r="AO125" s="89"/>
      <c r="AP125" s="94" t="str">
        <f>IFERROR(ROUND(AVERAGE(Raming[[#This Row],[kolom niet invullen]:[243/001]]),2),"")</f>
        <v/>
      </c>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row>
    <row r="126" spans="1:111" ht="33.75">
      <c r="A126" s="156">
        <f>IF(Raming[[#This Row],[Nummering]]=1,SUM($B$9:B126),0)</f>
        <v>71</v>
      </c>
      <c r="B126" s="242">
        <f>IF(Raming[[#This Row],[Hoeveelheid voorzien]]&gt;0,1,0)</f>
        <v>1</v>
      </c>
      <c r="C126" s="116" t="s">
        <v>60</v>
      </c>
      <c r="D126" s="57"/>
      <c r="E126" s="49" t="s">
        <v>61</v>
      </c>
      <c r="F126" s="56"/>
      <c r="G126" s="54" t="s">
        <v>808</v>
      </c>
      <c r="H126" s="236"/>
      <c r="I126" s="117" t="s">
        <v>32</v>
      </c>
      <c r="J126" s="125"/>
      <c r="K126" s="118">
        <v>500</v>
      </c>
      <c r="L126" s="327"/>
      <c r="M126" s="48"/>
      <c r="N126" s="95" t="s">
        <v>713</v>
      </c>
      <c r="O126" s="40">
        <v>1</v>
      </c>
      <c r="P126" s="73">
        <f>Raming[[#This Row],[Hoeveelheid voorzien]]*Raming[[#This Row],[EHP]]</f>
        <v>500</v>
      </c>
      <c r="Q126" s="50" t="s">
        <v>64</v>
      </c>
      <c r="R126" s="74">
        <v>100</v>
      </c>
      <c r="S126" s="329"/>
      <c r="T126" s="330"/>
      <c r="U126" s="331"/>
      <c r="V126" s="332"/>
      <c r="W126" s="333"/>
      <c r="X126" s="334"/>
      <c r="Y126" s="89">
        <f>SUM(Raming[[#This Row],[Aquafin]:[Aandeel 7]])</f>
        <v>100</v>
      </c>
      <c r="Z126" s="318">
        <f>IFERROR(ROUND(Raming[[#This Row],[Hoeveelheid voorzien]]*Raming[[#This Row],[Aquafin]]/100,2),0)</f>
        <v>1</v>
      </c>
      <c r="AA126" s="318">
        <f>IFERROR(ROUND(Raming[[#This Row],[HV1]]*Raming[[#This Row],[EHP]],2),0)</f>
        <v>500</v>
      </c>
      <c r="AB126" s="319">
        <f>IFERROR(ROUND(Raming[[#This Row],[Hoeveelheid voorzien]]*Raming[[#This Row],[Aandeel 2]]/100,2),0)</f>
        <v>0</v>
      </c>
      <c r="AC126" s="319">
        <f>IFERROR(ROUND(Raming[[#This Row],[HV2]]*Raming[[#This Row],[EHP]],2),0)</f>
        <v>0</v>
      </c>
      <c r="AD126" s="320">
        <f>IFERROR(ROUND(Raming[[#This Row],[Hoeveelheid voorzien]]*Raming[[#This Row],[Aandeel 3]]/100,2),0)</f>
        <v>0</v>
      </c>
      <c r="AE126" s="320">
        <f>IFERROR(ROUND(Raming[[#This Row],[HV3]]*Raming[[#This Row],[EHP]],2),0)</f>
        <v>0</v>
      </c>
      <c r="AF126" s="321">
        <f>IFERROR(ROUND(Raming[[#This Row],[Hoeveelheid voorzien]]*Raming[[#This Row],[Aandeel 4]]/100,2),0)</f>
        <v>0</v>
      </c>
      <c r="AG126" s="321">
        <f>IFERROR(ROUND(Raming[[#This Row],[HV4]]*Raming[[#This Row],[EHP]],2),0)</f>
        <v>0</v>
      </c>
      <c r="AH126" s="322">
        <f>IFERROR(ROUND(Raming[[#This Row],[Hoeveelheid voorzien]]*Raming[[#This Row],[Aandeel 5]]/100,2),0)</f>
        <v>0</v>
      </c>
      <c r="AI126" s="322">
        <f>IFERROR(ROUND(Raming[[#This Row],[HV5]]*Raming[[#This Row],[EHP]],2),0)</f>
        <v>0</v>
      </c>
      <c r="AJ126" s="323">
        <f>IFERROR(ROUND(Raming[[#This Row],[Hoeveelheid voorzien]]*Raming[[#This Row],[Aandeel 6]]/100,2),0)</f>
        <v>0</v>
      </c>
      <c r="AK126" s="323">
        <f>IFERROR(ROUND(Raming[[#This Row],[HV6]]*Raming[[#This Row],[EHP]],2),0)</f>
        <v>0</v>
      </c>
      <c r="AL126" s="324">
        <f>IFERROR(ROUND(Raming[[#This Row],[Hoeveelheid voorzien]]*Raming[[#This Row],[Aandeel 7]]/100,2),0)</f>
        <v>0</v>
      </c>
      <c r="AM126" s="324">
        <f>IFERROR(ROUND(Raming[[#This Row],[HV7]]*Raming[[#This Row],[EHP]],2),0)</f>
        <v>0</v>
      </c>
      <c r="AN126" s="89">
        <f>Raming[[#This Row],[HV7]]+Raming[[#This Row],[HV6]]+Raming[[#This Row],[HV5]]+Raming[[#This Row],[HV4]]+Raming[[#This Row],[HV3]]+Raming[[#This Row],[HV2]]+Raming[[#This Row],[HV1]]</f>
        <v>1</v>
      </c>
      <c r="AO126" s="89"/>
      <c r="AP126" s="94" t="str">
        <f>IFERROR(ROUND(AVERAGE(Raming[[#This Row],[kolom niet invullen]:[243/001]]),2),"")</f>
        <v/>
      </c>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row>
    <row r="127" spans="1:111" ht="33.75">
      <c r="A127" s="156">
        <f>IF(Raming[[#This Row],[Nummering]]=1,SUM($B$9:B127),0)</f>
        <v>72</v>
      </c>
      <c r="B127" s="242">
        <f>IF(Raming[[#This Row],[Hoeveelheid voorzien]]&gt;0,1,0)</f>
        <v>1</v>
      </c>
      <c r="C127" s="116" t="s">
        <v>60</v>
      </c>
      <c r="D127" s="57"/>
      <c r="E127" s="49" t="s">
        <v>74</v>
      </c>
      <c r="F127" s="56"/>
      <c r="G127" s="54" t="s">
        <v>809</v>
      </c>
      <c r="H127" s="236"/>
      <c r="I127" s="117" t="s">
        <v>58</v>
      </c>
      <c r="J127" s="117" t="s">
        <v>62</v>
      </c>
      <c r="K127" s="118">
        <v>265.63</v>
      </c>
      <c r="L127" s="327"/>
      <c r="M127" s="48"/>
      <c r="N127" s="95" t="s">
        <v>713</v>
      </c>
      <c r="O127" s="40">
        <v>3</v>
      </c>
      <c r="P127" s="73">
        <f>Raming[[#This Row],[Hoeveelheid voorzien]]*Raming[[#This Row],[EHP]]</f>
        <v>796.89</v>
      </c>
      <c r="Q127" s="50" t="s">
        <v>64</v>
      </c>
      <c r="R127" s="74">
        <v>100</v>
      </c>
      <c r="S127" s="329"/>
      <c r="T127" s="330"/>
      <c r="U127" s="331"/>
      <c r="V127" s="332"/>
      <c r="W127" s="333"/>
      <c r="X127" s="334"/>
      <c r="Y127" s="89">
        <f>SUM(Raming[[#This Row],[Aquafin]:[Aandeel 7]])</f>
        <v>100</v>
      </c>
      <c r="Z127" s="318">
        <f>IFERROR(ROUND(Raming[[#This Row],[Hoeveelheid voorzien]]*Raming[[#This Row],[Aquafin]]/100,2),0)</f>
        <v>3</v>
      </c>
      <c r="AA127" s="318">
        <f>IFERROR(ROUND(Raming[[#This Row],[HV1]]*Raming[[#This Row],[EHP]],2),0)</f>
        <v>796.89</v>
      </c>
      <c r="AB127" s="319">
        <f>IFERROR(ROUND(Raming[[#This Row],[Hoeveelheid voorzien]]*Raming[[#This Row],[Aandeel 2]]/100,2),0)</f>
        <v>0</v>
      </c>
      <c r="AC127" s="319">
        <f>IFERROR(ROUND(Raming[[#This Row],[HV2]]*Raming[[#This Row],[EHP]],2),0)</f>
        <v>0</v>
      </c>
      <c r="AD127" s="320">
        <f>IFERROR(ROUND(Raming[[#This Row],[Hoeveelheid voorzien]]*Raming[[#This Row],[Aandeel 3]]/100,2),0)</f>
        <v>0</v>
      </c>
      <c r="AE127" s="320">
        <f>IFERROR(ROUND(Raming[[#This Row],[HV3]]*Raming[[#This Row],[EHP]],2),0)</f>
        <v>0</v>
      </c>
      <c r="AF127" s="321">
        <f>IFERROR(ROUND(Raming[[#This Row],[Hoeveelheid voorzien]]*Raming[[#This Row],[Aandeel 4]]/100,2),0)</f>
        <v>0</v>
      </c>
      <c r="AG127" s="321">
        <f>IFERROR(ROUND(Raming[[#This Row],[HV4]]*Raming[[#This Row],[EHP]],2),0)</f>
        <v>0</v>
      </c>
      <c r="AH127" s="322">
        <f>IFERROR(ROUND(Raming[[#This Row],[Hoeveelheid voorzien]]*Raming[[#This Row],[Aandeel 5]]/100,2),0)</f>
        <v>0</v>
      </c>
      <c r="AI127" s="322">
        <f>IFERROR(ROUND(Raming[[#This Row],[HV5]]*Raming[[#This Row],[EHP]],2),0)</f>
        <v>0</v>
      </c>
      <c r="AJ127" s="323">
        <f>IFERROR(ROUND(Raming[[#This Row],[Hoeveelheid voorzien]]*Raming[[#This Row],[Aandeel 6]]/100,2),0)</f>
        <v>0</v>
      </c>
      <c r="AK127" s="323">
        <f>IFERROR(ROUND(Raming[[#This Row],[HV6]]*Raming[[#This Row],[EHP]],2),0)</f>
        <v>0</v>
      </c>
      <c r="AL127" s="324">
        <f>IFERROR(ROUND(Raming[[#This Row],[Hoeveelheid voorzien]]*Raming[[#This Row],[Aandeel 7]]/100,2),0)</f>
        <v>0</v>
      </c>
      <c r="AM127" s="324">
        <f>IFERROR(ROUND(Raming[[#This Row],[HV7]]*Raming[[#This Row],[EHP]],2),0)</f>
        <v>0</v>
      </c>
      <c r="AN127" s="89">
        <f>Raming[[#This Row],[HV7]]+Raming[[#This Row],[HV6]]+Raming[[#This Row],[HV5]]+Raming[[#This Row],[HV4]]+Raming[[#This Row],[HV3]]+Raming[[#This Row],[HV2]]+Raming[[#This Row],[HV1]]</f>
        <v>3</v>
      </c>
      <c r="AO127" s="89"/>
      <c r="AP127" s="94" t="str">
        <f>IFERROR(ROUND(AVERAGE(Raming[[#This Row],[kolom niet invullen]:[243/001]]),2),"")</f>
        <v/>
      </c>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row>
    <row r="128" spans="1:111">
      <c r="A128" s="156">
        <f>IF(Raming[[#This Row],[Nummering]]=1,SUM($B$9:B128),0)</f>
        <v>0</v>
      </c>
      <c r="B128" s="242">
        <f>IF(Raming[[#This Row],[Hoeveelheid voorzien]]&gt;0,1,0)</f>
        <v>0</v>
      </c>
      <c r="C128" s="132"/>
      <c r="D128" s="133" t="s">
        <v>179</v>
      </c>
      <c r="E128" s="134"/>
      <c r="F128" s="135" t="s">
        <v>180</v>
      </c>
      <c r="G128" s="136"/>
      <c r="H128" s="236"/>
      <c r="I128" s="133"/>
      <c r="J128" s="133" t="s">
        <v>28</v>
      </c>
      <c r="K128" s="118" t="s">
        <v>28</v>
      </c>
      <c r="L128" s="327"/>
      <c r="M128" s="48"/>
      <c r="N128" s="119"/>
      <c r="O128" s="40"/>
      <c r="P128" s="73"/>
      <c r="Q128" s="50"/>
      <c r="R128" s="74">
        <v>100</v>
      </c>
      <c r="S128" s="329"/>
      <c r="T128" s="330"/>
      <c r="U128" s="331"/>
      <c r="V128" s="332"/>
      <c r="W128" s="333"/>
      <c r="X128" s="334"/>
      <c r="Y128" s="89">
        <f>SUM(Raming[[#This Row],[Aquafin]:[Aandeel 7]])</f>
        <v>100</v>
      </c>
      <c r="Z128" s="318">
        <f>IFERROR(ROUND(Raming[[#This Row],[Hoeveelheid voorzien]]*Raming[[#This Row],[Aquafin]]/100,2),0)</f>
        <v>0</v>
      </c>
      <c r="AA128" s="318">
        <f>IFERROR(ROUND(Raming[[#This Row],[HV1]]*Raming[[#This Row],[EHP]],2),0)</f>
        <v>0</v>
      </c>
      <c r="AB128" s="319">
        <f>IFERROR(ROUND(Raming[[#This Row],[Hoeveelheid voorzien]]*Raming[[#This Row],[Aandeel 2]]/100,2),0)</f>
        <v>0</v>
      </c>
      <c r="AC128" s="319">
        <f>IFERROR(ROUND(Raming[[#This Row],[HV2]]*Raming[[#This Row],[EHP]],2),0)</f>
        <v>0</v>
      </c>
      <c r="AD128" s="320">
        <f>IFERROR(ROUND(Raming[[#This Row],[Hoeveelheid voorzien]]*Raming[[#This Row],[Aandeel 3]]/100,2),0)</f>
        <v>0</v>
      </c>
      <c r="AE128" s="320">
        <f>IFERROR(ROUND(Raming[[#This Row],[HV3]]*Raming[[#This Row],[EHP]],2),0)</f>
        <v>0</v>
      </c>
      <c r="AF128" s="321">
        <f>IFERROR(ROUND(Raming[[#This Row],[Hoeveelheid voorzien]]*Raming[[#This Row],[Aandeel 4]]/100,2),0)</f>
        <v>0</v>
      </c>
      <c r="AG128" s="321">
        <f>IFERROR(ROUND(Raming[[#This Row],[HV4]]*Raming[[#This Row],[EHP]],2),0)</f>
        <v>0</v>
      </c>
      <c r="AH128" s="322">
        <f>IFERROR(ROUND(Raming[[#This Row],[Hoeveelheid voorzien]]*Raming[[#This Row],[Aandeel 5]]/100,2),0)</f>
        <v>0</v>
      </c>
      <c r="AI128" s="322">
        <f>IFERROR(ROUND(Raming[[#This Row],[HV5]]*Raming[[#This Row],[EHP]],2),0)</f>
        <v>0</v>
      </c>
      <c r="AJ128" s="323">
        <f>IFERROR(ROUND(Raming[[#This Row],[Hoeveelheid voorzien]]*Raming[[#This Row],[Aandeel 6]]/100,2),0)</f>
        <v>0</v>
      </c>
      <c r="AK128" s="323">
        <f>IFERROR(ROUND(Raming[[#This Row],[HV6]]*Raming[[#This Row],[EHP]],2),0)</f>
        <v>0</v>
      </c>
      <c r="AL128" s="324">
        <f>IFERROR(ROUND(Raming[[#This Row],[Hoeveelheid voorzien]]*Raming[[#This Row],[Aandeel 7]]/100,2),0)</f>
        <v>0</v>
      </c>
      <c r="AM128" s="324">
        <f>IFERROR(ROUND(Raming[[#This Row],[HV7]]*Raming[[#This Row],[EHP]],2),0)</f>
        <v>0</v>
      </c>
      <c r="AN128" s="89">
        <f>Raming[[#This Row],[HV7]]+Raming[[#This Row],[HV6]]+Raming[[#This Row],[HV5]]+Raming[[#This Row],[HV4]]+Raming[[#This Row],[HV3]]+Raming[[#This Row],[HV2]]+Raming[[#This Row],[HV1]]</f>
        <v>0</v>
      </c>
      <c r="AO128" s="89"/>
      <c r="AP128" s="94" t="str">
        <f>IFERROR(ROUND(AVERAGE(Raming[[#This Row],[kolom niet invullen]:[243/001]]),2),"")</f>
        <v/>
      </c>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row>
    <row r="129" spans="1:111">
      <c r="A129" s="156">
        <f>IF(Raming[[#This Row],[Nummering]]=1,SUM($B$9:B129),0)</f>
        <v>73</v>
      </c>
      <c r="B129" s="242">
        <f>IF(Raming[[#This Row],[Hoeveelheid voorzien]]&gt;0,1,0)</f>
        <v>1</v>
      </c>
      <c r="C129" s="116" t="s">
        <v>55</v>
      </c>
      <c r="D129" s="117" t="s">
        <v>181</v>
      </c>
      <c r="E129" s="49"/>
      <c r="F129" s="47" t="s">
        <v>182</v>
      </c>
      <c r="G129" s="22"/>
      <c r="H129" s="236" t="s">
        <v>183</v>
      </c>
      <c r="I129" s="117" t="s">
        <v>58</v>
      </c>
      <c r="J129" s="117" t="s">
        <v>97</v>
      </c>
      <c r="K129" s="118">
        <v>2900</v>
      </c>
      <c r="L129" s="340"/>
      <c r="M129" s="48"/>
      <c r="N129" s="95" t="s">
        <v>713</v>
      </c>
      <c r="O129" s="40">
        <v>2</v>
      </c>
      <c r="P129" s="73">
        <f>Raming[[#This Row],[Hoeveelheid voorzien]]*Raming[[#This Row],[EHP]]</f>
        <v>5800</v>
      </c>
      <c r="Q129" s="50" t="s">
        <v>64</v>
      </c>
      <c r="R129" s="74">
        <v>100</v>
      </c>
      <c r="S129" s="329"/>
      <c r="T129" s="330"/>
      <c r="U129" s="331"/>
      <c r="V129" s="332"/>
      <c r="W129" s="333"/>
      <c r="X129" s="334"/>
      <c r="Y129" s="89">
        <f>SUM(Raming[[#This Row],[Aquafin]:[Aandeel 7]])</f>
        <v>100</v>
      </c>
      <c r="Z129" s="318">
        <f>IFERROR(ROUND(Raming[[#This Row],[Hoeveelheid voorzien]]*Raming[[#This Row],[Aquafin]]/100,2),0)</f>
        <v>2</v>
      </c>
      <c r="AA129" s="318">
        <f>IFERROR(ROUND(Raming[[#This Row],[HV1]]*Raming[[#This Row],[EHP]],2),0)</f>
        <v>5800</v>
      </c>
      <c r="AB129" s="319">
        <f>IFERROR(ROUND(Raming[[#This Row],[Hoeveelheid voorzien]]*Raming[[#This Row],[Aandeel 2]]/100,2),0)</f>
        <v>0</v>
      </c>
      <c r="AC129" s="319">
        <f>IFERROR(ROUND(Raming[[#This Row],[HV2]]*Raming[[#This Row],[EHP]],2),0)</f>
        <v>0</v>
      </c>
      <c r="AD129" s="320">
        <f>IFERROR(ROUND(Raming[[#This Row],[Hoeveelheid voorzien]]*Raming[[#This Row],[Aandeel 3]]/100,2),0)</f>
        <v>0</v>
      </c>
      <c r="AE129" s="320">
        <f>IFERROR(ROUND(Raming[[#This Row],[HV3]]*Raming[[#This Row],[EHP]],2),0)</f>
        <v>0</v>
      </c>
      <c r="AF129" s="321">
        <f>IFERROR(ROUND(Raming[[#This Row],[Hoeveelheid voorzien]]*Raming[[#This Row],[Aandeel 4]]/100,2),0)</f>
        <v>0</v>
      </c>
      <c r="AG129" s="321">
        <f>IFERROR(ROUND(Raming[[#This Row],[HV4]]*Raming[[#This Row],[EHP]],2),0)</f>
        <v>0</v>
      </c>
      <c r="AH129" s="322">
        <f>IFERROR(ROUND(Raming[[#This Row],[Hoeveelheid voorzien]]*Raming[[#This Row],[Aandeel 5]]/100,2),0)</f>
        <v>0</v>
      </c>
      <c r="AI129" s="322">
        <f>IFERROR(ROUND(Raming[[#This Row],[HV5]]*Raming[[#This Row],[EHP]],2),0)</f>
        <v>0</v>
      </c>
      <c r="AJ129" s="323">
        <f>IFERROR(ROUND(Raming[[#This Row],[Hoeveelheid voorzien]]*Raming[[#This Row],[Aandeel 6]]/100,2),0)</f>
        <v>0</v>
      </c>
      <c r="AK129" s="323">
        <f>IFERROR(ROUND(Raming[[#This Row],[HV6]]*Raming[[#This Row],[EHP]],2),0)</f>
        <v>0</v>
      </c>
      <c r="AL129" s="324">
        <f>IFERROR(ROUND(Raming[[#This Row],[Hoeveelheid voorzien]]*Raming[[#This Row],[Aandeel 7]]/100,2),0)</f>
        <v>0</v>
      </c>
      <c r="AM129" s="324">
        <f>IFERROR(ROUND(Raming[[#This Row],[HV7]]*Raming[[#This Row],[EHP]],2),0)</f>
        <v>0</v>
      </c>
      <c r="AN129" s="89">
        <f>Raming[[#This Row],[HV7]]+Raming[[#This Row],[HV6]]+Raming[[#This Row],[HV5]]+Raming[[#This Row],[HV4]]+Raming[[#This Row],[HV3]]+Raming[[#This Row],[HV2]]+Raming[[#This Row],[HV1]]</f>
        <v>2</v>
      </c>
      <c r="AO129" s="89"/>
      <c r="AP129" s="94" t="str">
        <f>IFERROR(ROUND(AVERAGE(Raming[[#This Row],[kolom niet invullen]:[243/001]]),2),"")</f>
        <v/>
      </c>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row>
    <row r="130" spans="1:111">
      <c r="A130" s="156">
        <f>IF(Raming[[#This Row],[Nummering]]=1,SUM($B$9:B130),0)</f>
        <v>0</v>
      </c>
      <c r="B130" s="242">
        <f>IF(Raming[[#This Row],[Hoeveelheid voorzien]]&gt;0,1,0)</f>
        <v>0</v>
      </c>
      <c r="C130" s="132"/>
      <c r="D130" s="133" t="s">
        <v>184</v>
      </c>
      <c r="E130" s="134"/>
      <c r="F130" s="135" t="s">
        <v>185</v>
      </c>
      <c r="G130" s="136"/>
      <c r="H130" s="236" t="s">
        <v>186</v>
      </c>
      <c r="I130" s="133"/>
      <c r="J130" s="133" t="s">
        <v>28</v>
      </c>
      <c r="K130" s="118" t="s">
        <v>28</v>
      </c>
      <c r="L130" s="327"/>
      <c r="M130" s="48"/>
      <c r="N130" s="119"/>
      <c r="O130" s="40"/>
      <c r="P130" s="73"/>
      <c r="Q130" s="50"/>
      <c r="R130" s="74">
        <v>100</v>
      </c>
      <c r="S130" s="329"/>
      <c r="T130" s="330"/>
      <c r="U130" s="331"/>
      <c r="V130" s="332"/>
      <c r="W130" s="333"/>
      <c r="X130" s="334"/>
      <c r="Y130" s="89">
        <f>SUM(Raming[[#This Row],[Aquafin]:[Aandeel 7]])</f>
        <v>100</v>
      </c>
      <c r="Z130" s="318">
        <f>IFERROR(ROUND(Raming[[#This Row],[Hoeveelheid voorzien]]*Raming[[#This Row],[Aquafin]]/100,2),0)</f>
        <v>0</v>
      </c>
      <c r="AA130" s="318">
        <f>IFERROR(ROUND(Raming[[#This Row],[HV1]]*Raming[[#This Row],[EHP]],2),0)</f>
        <v>0</v>
      </c>
      <c r="AB130" s="319">
        <f>IFERROR(ROUND(Raming[[#This Row],[Hoeveelheid voorzien]]*Raming[[#This Row],[Aandeel 2]]/100,2),0)</f>
        <v>0</v>
      </c>
      <c r="AC130" s="319">
        <f>IFERROR(ROUND(Raming[[#This Row],[HV2]]*Raming[[#This Row],[EHP]],2),0)</f>
        <v>0</v>
      </c>
      <c r="AD130" s="320">
        <f>IFERROR(ROUND(Raming[[#This Row],[Hoeveelheid voorzien]]*Raming[[#This Row],[Aandeel 3]]/100,2),0)</f>
        <v>0</v>
      </c>
      <c r="AE130" s="320">
        <f>IFERROR(ROUND(Raming[[#This Row],[HV3]]*Raming[[#This Row],[EHP]],2),0)</f>
        <v>0</v>
      </c>
      <c r="AF130" s="321">
        <f>IFERROR(ROUND(Raming[[#This Row],[Hoeveelheid voorzien]]*Raming[[#This Row],[Aandeel 4]]/100,2),0)</f>
        <v>0</v>
      </c>
      <c r="AG130" s="321">
        <f>IFERROR(ROUND(Raming[[#This Row],[HV4]]*Raming[[#This Row],[EHP]],2),0)</f>
        <v>0</v>
      </c>
      <c r="AH130" s="322">
        <f>IFERROR(ROUND(Raming[[#This Row],[Hoeveelheid voorzien]]*Raming[[#This Row],[Aandeel 5]]/100,2),0)</f>
        <v>0</v>
      </c>
      <c r="AI130" s="322">
        <f>IFERROR(ROUND(Raming[[#This Row],[HV5]]*Raming[[#This Row],[EHP]],2),0)</f>
        <v>0</v>
      </c>
      <c r="AJ130" s="323">
        <f>IFERROR(ROUND(Raming[[#This Row],[Hoeveelheid voorzien]]*Raming[[#This Row],[Aandeel 6]]/100,2),0)</f>
        <v>0</v>
      </c>
      <c r="AK130" s="323">
        <f>IFERROR(ROUND(Raming[[#This Row],[HV6]]*Raming[[#This Row],[EHP]],2),0)</f>
        <v>0</v>
      </c>
      <c r="AL130" s="324">
        <f>IFERROR(ROUND(Raming[[#This Row],[Hoeveelheid voorzien]]*Raming[[#This Row],[Aandeel 7]]/100,2),0)</f>
        <v>0</v>
      </c>
      <c r="AM130" s="324">
        <f>IFERROR(ROUND(Raming[[#This Row],[HV7]]*Raming[[#This Row],[EHP]],2),0)</f>
        <v>0</v>
      </c>
      <c r="AN130" s="89">
        <f>Raming[[#This Row],[HV7]]+Raming[[#This Row],[HV6]]+Raming[[#This Row],[HV5]]+Raming[[#This Row],[HV4]]+Raming[[#This Row],[HV3]]+Raming[[#This Row],[HV2]]+Raming[[#This Row],[HV1]]</f>
        <v>0</v>
      </c>
      <c r="AO130" s="89"/>
      <c r="AP130" s="94" t="str">
        <f>IFERROR(ROUND(AVERAGE(Raming[[#This Row],[kolom niet invullen]:[243/001]]),2),"")</f>
        <v/>
      </c>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row>
    <row r="131" spans="1:111">
      <c r="A131" s="156">
        <f>IF(Raming[[#This Row],[Nummering]]=1,SUM($B$9:B131),0)</f>
        <v>74</v>
      </c>
      <c r="B131" s="242">
        <f>IF(Raming[[#This Row],[Hoeveelheid voorzien]]&gt;0,1,0)</f>
        <v>1</v>
      </c>
      <c r="C131" s="116" t="s">
        <v>55</v>
      </c>
      <c r="D131" s="117" t="s">
        <v>187</v>
      </c>
      <c r="E131" s="49"/>
      <c r="F131" s="47" t="s">
        <v>188</v>
      </c>
      <c r="G131" s="22"/>
      <c r="H131" s="236"/>
      <c r="I131" s="117" t="s">
        <v>58</v>
      </c>
      <c r="J131" s="253" t="s">
        <v>68</v>
      </c>
      <c r="K131" s="118">
        <v>15</v>
      </c>
      <c r="L131" s="327"/>
      <c r="M131" s="48"/>
      <c r="N131" s="95" t="s">
        <v>713</v>
      </c>
      <c r="O131" s="40">
        <v>750</v>
      </c>
      <c r="P131" s="73">
        <f>Raming[[#This Row],[Hoeveelheid voorzien]]*Raming[[#This Row],[EHP]]</f>
        <v>11250</v>
      </c>
      <c r="Q131" s="50" t="s">
        <v>64</v>
      </c>
      <c r="R131" s="74">
        <v>100</v>
      </c>
      <c r="S131" s="329"/>
      <c r="T131" s="330"/>
      <c r="U131" s="331"/>
      <c r="V131" s="332"/>
      <c r="W131" s="333"/>
      <c r="X131" s="334"/>
      <c r="Y131" s="89">
        <f>SUM(Raming[[#This Row],[Aquafin]:[Aandeel 7]])</f>
        <v>100</v>
      </c>
      <c r="Z131" s="318">
        <f>IFERROR(ROUND(Raming[[#This Row],[Hoeveelheid voorzien]]*Raming[[#This Row],[Aquafin]]/100,2),0)</f>
        <v>750</v>
      </c>
      <c r="AA131" s="318">
        <f>IFERROR(ROUND(Raming[[#This Row],[HV1]]*Raming[[#This Row],[EHP]],2),0)</f>
        <v>11250</v>
      </c>
      <c r="AB131" s="319">
        <f>IFERROR(ROUND(Raming[[#This Row],[Hoeveelheid voorzien]]*Raming[[#This Row],[Aandeel 2]]/100,2),0)</f>
        <v>0</v>
      </c>
      <c r="AC131" s="319">
        <f>IFERROR(ROUND(Raming[[#This Row],[HV2]]*Raming[[#This Row],[EHP]],2),0)</f>
        <v>0</v>
      </c>
      <c r="AD131" s="320">
        <f>IFERROR(ROUND(Raming[[#This Row],[Hoeveelheid voorzien]]*Raming[[#This Row],[Aandeel 3]]/100,2),0)</f>
        <v>0</v>
      </c>
      <c r="AE131" s="320">
        <f>IFERROR(ROUND(Raming[[#This Row],[HV3]]*Raming[[#This Row],[EHP]],2),0)</f>
        <v>0</v>
      </c>
      <c r="AF131" s="321">
        <f>IFERROR(ROUND(Raming[[#This Row],[Hoeveelheid voorzien]]*Raming[[#This Row],[Aandeel 4]]/100,2),0)</f>
        <v>0</v>
      </c>
      <c r="AG131" s="321">
        <f>IFERROR(ROUND(Raming[[#This Row],[HV4]]*Raming[[#This Row],[EHP]],2),0)</f>
        <v>0</v>
      </c>
      <c r="AH131" s="322">
        <f>IFERROR(ROUND(Raming[[#This Row],[Hoeveelheid voorzien]]*Raming[[#This Row],[Aandeel 5]]/100,2),0)</f>
        <v>0</v>
      </c>
      <c r="AI131" s="322">
        <f>IFERROR(ROUND(Raming[[#This Row],[HV5]]*Raming[[#This Row],[EHP]],2),0)</f>
        <v>0</v>
      </c>
      <c r="AJ131" s="323">
        <f>IFERROR(ROUND(Raming[[#This Row],[Hoeveelheid voorzien]]*Raming[[#This Row],[Aandeel 6]]/100,2),0)</f>
        <v>0</v>
      </c>
      <c r="AK131" s="323">
        <f>IFERROR(ROUND(Raming[[#This Row],[HV6]]*Raming[[#This Row],[EHP]],2),0)</f>
        <v>0</v>
      </c>
      <c r="AL131" s="324">
        <f>IFERROR(ROUND(Raming[[#This Row],[Hoeveelheid voorzien]]*Raming[[#This Row],[Aandeel 7]]/100,2),0)</f>
        <v>0</v>
      </c>
      <c r="AM131" s="324">
        <f>IFERROR(ROUND(Raming[[#This Row],[HV7]]*Raming[[#This Row],[EHP]],2),0)</f>
        <v>0</v>
      </c>
      <c r="AN131" s="89">
        <f>Raming[[#This Row],[HV7]]+Raming[[#This Row],[HV6]]+Raming[[#This Row],[HV5]]+Raming[[#This Row],[HV4]]+Raming[[#This Row],[HV3]]+Raming[[#This Row],[HV2]]+Raming[[#This Row],[HV1]]</f>
        <v>750</v>
      </c>
      <c r="AO131" s="89"/>
      <c r="AP131" s="94" t="str">
        <f>IFERROR(ROUND(AVERAGE(Raming[[#This Row],[kolom niet invullen]:[243/001]]),2),"")</f>
        <v/>
      </c>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row>
    <row r="132" spans="1:111">
      <c r="A132" s="156">
        <f>IF(Raming[[#This Row],[Nummering]]=1,SUM($B$9:B132),0)</f>
        <v>75</v>
      </c>
      <c r="B132" s="242">
        <f>IF(Raming[[#This Row],[Hoeveelheid voorzien]]&gt;0,1,0)</f>
        <v>1</v>
      </c>
      <c r="C132" s="116" t="s">
        <v>55</v>
      </c>
      <c r="D132" s="117" t="s">
        <v>189</v>
      </c>
      <c r="E132" s="49"/>
      <c r="F132" s="47" t="s">
        <v>190</v>
      </c>
      <c r="G132" s="22"/>
      <c r="H132" s="236" t="s">
        <v>191</v>
      </c>
      <c r="I132" s="117" t="s">
        <v>58</v>
      </c>
      <c r="J132" s="117" t="s">
        <v>63</v>
      </c>
      <c r="K132" s="118">
        <v>98</v>
      </c>
      <c r="L132" s="340"/>
      <c r="M132" s="48"/>
      <c r="N132" s="95" t="s">
        <v>713</v>
      </c>
      <c r="O132" s="40">
        <v>60</v>
      </c>
      <c r="P132" s="73">
        <f>Raming[[#This Row],[Hoeveelheid voorzien]]*Raming[[#This Row],[EHP]]</f>
        <v>5880</v>
      </c>
      <c r="Q132" s="50" t="s">
        <v>64</v>
      </c>
      <c r="R132" s="74">
        <v>100</v>
      </c>
      <c r="S132" s="329"/>
      <c r="T132" s="330"/>
      <c r="U132" s="331"/>
      <c r="V132" s="332"/>
      <c r="W132" s="333"/>
      <c r="X132" s="334"/>
      <c r="Y132" s="89">
        <f>SUM(Raming[[#This Row],[Aquafin]:[Aandeel 7]])</f>
        <v>100</v>
      </c>
      <c r="Z132" s="318">
        <f>IFERROR(ROUND(Raming[[#This Row],[Hoeveelheid voorzien]]*Raming[[#This Row],[Aquafin]]/100,2),0)</f>
        <v>60</v>
      </c>
      <c r="AA132" s="318">
        <f>IFERROR(ROUND(Raming[[#This Row],[HV1]]*Raming[[#This Row],[EHP]],2),0)</f>
        <v>5880</v>
      </c>
      <c r="AB132" s="319">
        <f>IFERROR(ROUND(Raming[[#This Row],[Hoeveelheid voorzien]]*Raming[[#This Row],[Aandeel 2]]/100,2),0)</f>
        <v>0</v>
      </c>
      <c r="AC132" s="319">
        <f>IFERROR(ROUND(Raming[[#This Row],[HV2]]*Raming[[#This Row],[EHP]],2),0)</f>
        <v>0</v>
      </c>
      <c r="AD132" s="320">
        <f>IFERROR(ROUND(Raming[[#This Row],[Hoeveelheid voorzien]]*Raming[[#This Row],[Aandeel 3]]/100,2),0)</f>
        <v>0</v>
      </c>
      <c r="AE132" s="320">
        <f>IFERROR(ROUND(Raming[[#This Row],[HV3]]*Raming[[#This Row],[EHP]],2),0)</f>
        <v>0</v>
      </c>
      <c r="AF132" s="321">
        <f>IFERROR(ROUND(Raming[[#This Row],[Hoeveelheid voorzien]]*Raming[[#This Row],[Aandeel 4]]/100,2),0)</f>
        <v>0</v>
      </c>
      <c r="AG132" s="321">
        <f>IFERROR(ROUND(Raming[[#This Row],[HV4]]*Raming[[#This Row],[EHP]],2),0)</f>
        <v>0</v>
      </c>
      <c r="AH132" s="322">
        <f>IFERROR(ROUND(Raming[[#This Row],[Hoeveelheid voorzien]]*Raming[[#This Row],[Aandeel 5]]/100,2),0)</f>
        <v>0</v>
      </c>
      <c r="AI132" s="322">
        <f>IFERROR(ROUND(Raming[[#This Row],[HV5]]*Raming[[#This Row],[EHP]],2),0)</f>
        <v>0</v>
      </c>
      <c r="AJ132" s="323">
        <f>IFERROR(ROUND(Raming[[#This Row],[Hoeveelheid voorzien]]*Raming[[#This Row],[Aandeel 6]]/100,2),0)</f>
        <v>0</v>
      </c>
      <c r="AK132" s="323">
        <f>IFERROR(ROUND(Raming[[#This Row],[HV6]]*Raming[[#This Row],[EHP]],2),0)</f>
        <v>0</v>
      </c>
      <c r="AL132" s="324">
        <f>IFERROR(ROUND(Raming[[#This Row],[Hoeveelheid voorzien]]*Raming[[#This Row],[Aandeel 7]]/100,2),0)</f>
        <v>0</v>
      </c>
      <c r="AM132" s="324">
        <f>IFERROR(ROUND(Raming[[#This Row],[HV7]]*Raming[[#This Row],[EHP]],2),0)</f>
        <v>0</v>
      </c>
      <c r="AN132" s="89">
        <f>Raming[[#This Row],[HV7]]+Raming[[#This Row],[HV6]]+Raming[[#This Row],[HV5]]+Raming[[#This Row],[HV4]]+Raming[[#This Row],[HV3]]+Raming[[#This Row],[HV2]]+Raming[[#This Row],[HV1]]</f>
        <v>60</v>
      </c>
      <c r="AO132" s="89"/>
      <c r="AP132" s="94" t="str">
        <f>IFERROR(ROUND(AVERAGE(Raming[[#This Row],[kolom niet invullen]:[243/001]]),2),"")</f>
        <v/>
      </c>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row>
    <row r="133" spans="1:111" ht="22.5">
      <c r="A133" s="156">
        <f>IF(Raming[[#This Row],[Nummering]]=1,SUM($B$9:B133),0)</f>
        <v>76</v>
      </c>
      <c r="B133" s="242">
        <f>IF(Raming[[#This Row],[Hoeveelheid voorzien]]&gt;0,1,0)</f>
        <v>1</v>
      </c>
      <c r="C133" s="116" t="s">
        <v>55</v>
      </c>
      <c r="D133" s="117" t="s">
        <v>192</v>
      </c>
      <c r="E133" s="49"/>
      <c r="F133" s="47" t="s">
        <v>193</v>
      </c>
      <c r="G133" s="22"/>
      <c r="H133" s="236" t="s">
        <v>194</v>
      </c>
      <c r="I133" s="117" t="s">
        <v>58</v>
      </c>
      <c r="J133" s="117" t="s">
        <v>63</v>
      </c>
      <c r="K133" s="118">
        <v>20.93</v>
      </c>
      <c r="L133" s="326"/>
      <c r="M133" s="48"/>
      <c r="N133" s="95" t="s">
        <v>713</v>
      </c>
      <c r="O133" s="40">
        <v>1820</v>
      </c>
      <c r="P133" s="73">
        <f>Raming[[#This Row],[Hoeveelheid voorzien]]*Raming[[#This Row],[EHP]]</f>
        <v>38092.6</v>
      </c>
      <c r="Q133" s="50" t="s">
        <v>64</v>
      </c>
      <c r="R133" s="74">
        <v>100</v>
      </c>
      <c r="S133" s="329"/>
      <c r="T133" s="330"/>
      <c r="U133" s="331"/>
      <c r="V133" s="332"/>
      <c r="W133" s="333"/>
      <c r="X133" s="334"/>
      <c r="Y133" s="89">
        <f>SUM(Raming[[#This Row],[Aquafin]:[Aandeel 7]])</f>
        <v>100</v>
      </c>
      <c r="Z133" s="318">
        <f>IFERROR(ROUND(Raming[[#This Row],[Hoeveelheid voorzien]]*Raming[[#This Row],[Aquafin]]/100,2),0)</f>
        <v>1820</v>
      </c>
      <c r="AA133" s="318">
        <f>IFERROR(ROUND(Raming[[#This Row],[HV1]]*Raming[[#This Row],[EHP]],2),0)</f>
        <v>38092.6</v>
      </c>
      <c r="AB133" s="319">
        <f>IFERROR(ROUND(Raming[[#This Row],[Hoeveelheid voorzien]]*Raming[[#This Row],[Aandeel 2]]/100,2),0)</f>
        <v>0</v>
      </c>
      <c r="AC133" s="319">
        <f>IFERROR(ROUND(Raming[[#This Row],[HV2]]*Raming[[#This Row],[EHP]],2),0)</f>
        <v>0</v>
      </c>
      <c r="AD133" s="320">
        <f>IFERROR(ROUND(Raming[[#This Row],[Hoeveelheid voorzien]]*Raming[[#This Row],[Aandeel 3]]/100,2),0)</f>
        <v>0</v>
      </c>
      <c r="AE133" s="320">
        <f>IFERROR(ROUND(Raming[[#This Row],[HV3]]*Raming[[#This Row],[EHP]],2),0)</f>
        <v>0</v>
      </c>
      <c r="AF133" s="321">
        <f>IFERROR(ROUND(Raming[[#This Row],[Hoeveelheid voorzien]]*Raming[[#This Row],[Aandeel 4]]/100,2),0)</f>
        <v>0</v>
      </c>
      <c r="AG133" s="321">
        <f>IFERROR(ROUND(Raming[[#This Row],[HV4]]*Raming[[#This Row],[EHP]],2),0)</f>
        <v>0</v>
      </c>
      <c r="AH133" s="322">
        <f>IFERROR(ROUND(Raming[[#This Row],[Hoeveelheid voorzien]]*Raming[[#This Row],[Aandeel 5]]/100,2),0)</f>
        <v>0</v>
      </c>
      <c r="AI133" s="322">
        <f>IFERROR(ROUND(Raming[[#This Row],[HV5]]*Raming[[#This Row],[EHP]],2),0)</f>
        <v>0</v>
      </c>
      <c r="AJ133" s="323">
        <f>IFERROR(ROUND(Raming[[#This Row],[Hoeveelheid voorzien]]*Raming[[#This Row],[Aandeel 6]]/100,2),0)</f>
        <v>0</v>
      </c>
      <c r="AK133" s="323">
        <f>IFERROR(ROUND(Raming[[#This Row],[HV6]]*Raming[[#This Row],[EHP]],2),0)</f>
        <v>0</v>
      </c>
      <c r="AL133" s="324">
        <f>IFERROR(ROUND(Raming[[#This Row],[Hoeveelheid voorzien]]*Raming[[#This Row],[Aandeel 7]]/100,2),0)</f>
        <v>0</v>
      </c>
      <c r="AM133" s="324">
        <f>IFERROR(ROUND(Raming[[#This Row],[HV7]]*Raming[[#This Row],[EHP]],2),0)</f>
        <v>0</v>
      </c>
      <c r="AN133" s="89">
        <f>Raming[[#This Row],[HV7]]+Raming[[#This Row],[HV6]]+Raming[[#This Row],[HV5]]+Raming[[#This Row],[HV4]]+Raming[[#This Row],[HV3]]+Raming[[#This Row],[HV2]]+Raming[[#This Row],[HV1]]</f>
        <v>1820</v>
      </c>
      <c r="AO133" s="89"/>
      <c r="AP133" s="94" t="str">
        <f>IFERROR(ROUND(AVERAGE(Raming[[#This Row],[kolom niet invullen]:[243/001]]),2),"")</f>
        <v/>
      </c>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row>
    <row r="134" spans="1:111">
      <c r="A134" s="156">
        <f>IF(Raming[[#This Row],[Nummering]]=1,SUM($B$9:B134),0)</f>
        <v>77</v>
      </c>
      <c r="B134" s="242">
        <f>IF(Raming[[#This Row],[Hoeveelheid voorzien]]&gt;0,1,0)</f>
        <v>1</v>
      </c>
      <c r="C134" s="116" t="s">
        <v>55</v>
      </c>
      <c r="D134" s="117" t="s">
        <v>195</v>
      </c>
      <c r="E134" s="49"/>
      <c r="F134" s="47" t="s">
        <v>196</v>
      </c>
      <c r="G134" s="22"/>
      <c r="H134" s="236" t="s">
        <v>197</v>
      </c>
      <c r="I134" s="117" t="s">
        <v>58</v>
      </c>
      <c r="J134" s="253" t="s">
        <v>68</v>
      </c>
      <c r="K134" s="118">
        <v>7</v>
      </c>
      <c r="L134" s="327"/>
      <c r="M134" s="48"/>
      <c r="N134" s="95" t="s">
        <v>713</v>
      </c>
      <c r="O134" s="40">
        <v>750</v>
      </c>
      <c r="P134" s="73">
        <f>Raming[[#This Row],[Hoeveelheid voorzien]]*Raming[[#This Row],[EHP]]</f>
        <v>5250</v>
      </c>
      <c r="Q134" s="50" t="s">
        <v>64</v>
      </c>
      <c r="R134" s="74">
        <v>100</v>
      </c>
      <c r="S134" s="329"/>
      <c r="T134" s="330"/>
      <c r="U134" s="331"/>
      <c r="V134" s="332"/>
      <c r="W134" s="333"/>
      <c r="X134" s="334"/>
      <c r="Y134" s="89">
        <f>SUM(Raming[[#This Row],[Aquafin]:[Aandeel 7]])</f>
        <v>100</v>
      </c>
      <c r="Z134" s="318">
        <f>IFERROR(ROUND(Raming[[#This Row],[Hoeveelheid voorzien]]*Raming[[#This Row],[Aquafin]]/100,2),0)</f>
        <v>750</v>
      </c>
      <c r="AA134" s="318">
        <f>IFERROR(ROUND(Raming[[#This Row],[HV1]]*Raming[[#This Row],[EHP]],2),0)</f>
        <v>5250</v>
      </c>
      <c r="AB134" s="319">
        <f>IFERROR(ROUND(Raming[[#This Row],[Hoeveelheid voorzien]]*Raming[[#This Row],[Aandeel 2]]/100,2),0)</f>
        <v>0</v>
      </c>
      <c r="AC134" s="319">
        <f>IFERROR(ROUND(Raming[[#This Row],[HV2]]*Raming[[#This Row],[EHP]],2),0)</f>
        <v>0</v>
      </c>
      <c r="AD134" s="320">
        <f>IFERROR(ROUND(Raming[[#This Row],[Hoeveelheid voorzien]]*Raming[[#This Row],[Aandeel 3]]/100,2),0)</f>
        <v>0</v>
      </c>
      <c r="AE134" s="320">
        <f>IFERROR(ROUND(Raming[[#This Row],[HV3]]*Raming[[#This Row],[EHP]],2),0)</f>
        <v>0</v>
      </c>
      <c r="AF134" s="321">
        <f>IFERROR(ROUND(Raming[[#This Row],[Hoeveelheid voorzien]]*Raming[[#This Row],[Aandeel 4]]/100,2),0)</f>
        <v>0</v>
      </c>
      <c r="AG134" s="321">
        <f>IFERROR(ROUND(Raming[[#This Row],[HV4]]*Raming[[#This Row],[EHP]],2),0)</f>
        <v>0</v>
      </c>
      <c r="AH134" s="322">
        <f>IFERROR(ROUND(Raming[[#This Row],[Hoeveelheid voorzien]]*Raming[[#This Row],[Aandeel 5]]/100,2),0)</f>
        <v>0</v>
      </c>
      <c r="AI134" s="322">
        <f>IFERROR(ROUND(Raming[[#This Row],[HV5]]*Raming[[#This Row],[EHP]],2),0)</f>
        <v>0</v>
      </c>
      <c r="AJ134" s="323">
        <f>IFERROR(ROUND(Raming[[#This Row],[Hoeveelheid voorzien]]*Raming[[#This Row],[Aandeel 6]]/100,2),0)</f>
        <v>0</v>
      </c>
      <c r="AK134" s="323">
        <f>IFERROR(ROUND(Raming[[#This Row],[HV6]]*Raming[[#This Row],[EHP]],2),0)</f>
        <v>0</v>
      </c>
      <c r="AL134" s="324">
        <f>IFERROR(ROUND(Raming[[#This Row],[Hoeveelheid voorzien]]*Raming[[#This Row],[Aandeel 7]]/100,2),0)</f>
        <v>0</v>
      </c>
      <c r="AM134" s="324">
        <f>IFERROR(ROUND(Raming[[#This Row],[HV7]]*Raming[[#This Row],[EHP]],2),0)</f>
        <v>0</v>
      </c>
      <c r="AN134" s="89">
        <f>Raming[[#This Row],[HV7]]+Raming[[#This Row],[HV6]]+Raming[[#This Row],[HV5]]+Raming[[#This Row],[HV4]]+Raming[[#This Row],[HV3]]+Raming[[#This Row],[HV2]]+Raming[[#This Row],[HV1]]</f>
        <v>750</v>
      </c>
      <c r="AO134" s="89"/>
      <c r="AP134" s="94" t="str">
        <f>IFERROR(ROUND(AVERAGE(Raming[[#This Row],[kolom niet invullen]:[243/001]]),2),"")</f>
        <v/>
      </c>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row>
    <row r="135" spans="1:111">
      <c r="A135" s="156">
        <f>IF(Raming[[#This Row],[Nummering]]=1,SUM($B$9:B135),0)</f>
        <v>0</v>
      </c>
      <c r="B135" s="242">
        <f>IF(Raming[[#This Row],[Hoeveelheid voorzien]]&gt;0,1,0)</f>
        <v>0</v>
      </c>
      <c r="C135" s="113"/>
      <c r="D135" s="113" t="s">
        <v>198</v>
      </c>
      <c r="E135" s="113"/>
      <c r="F135" s="113" t="s">
        <v>199</v>
      </c>
      <c r="G135" s="131"/>
      <c r="H135" s="231"/>
      <c r="I135" s="113"/>
      <c r="J135" s="113" t="s">
        <v>28</v>
      </c>
      <c r="K135" s="118" t="s">
        <v>28</v>
      </c>
      <c r="L135" s="326"/>
      <c r="M135" s="45"/>
      <c r="N135" s="46"/>
      <c r="O135" s="40"/>
      <c r="P135" s="73"/>
      <c r="Q135" s="50"/>
      <c r="R135" s="74">
        <v>100</v>
      </c>
      <c r="S135" s="329"/>
      <c r="T135" s="330"/>
      <c r="U135" s="331"/>
      <c r="V135" s="332"/>
      <c r="W135" s="333"/>
      <c r="X135" s="334"/>
      <c r="Y135" s="89">
        <f>SUM(Raming[[#This Row],[Aquafin]:[Aandeel 7]])</f>
        <v>100</v>
      </c>
      <c r="Z135" s="318">
        <f>IFERROR(ROUND(Raming[[#This Row],[Hoeveelheid voorzien]]*Raming[[#This Row],[Aquafin]]/100,2),0)</f>
        <v>0</v>
      </c>
      <c r="AA135" s="318">
        <f>IFERROR(ROUND(Raming[[#This Row],[HV1]]*Raming[[#This Row],[EHP]],2),0)</f>
        <v>0</v>
      </c>
      <c r="AB135" s="319">
        <f>IFERROR(ROUND(Raming[[#This Row],[Hoeveelheid voorzien]]*Raming[[#This Row],[Aandeel 2]]/100,2),0)</f>
        <v>0</v>
      </c>
      <c r="AC135" s="319">
        <f>IFERROR(ROUND(Raming[[#This Row],[HV2]]*Raming[[#This Row],[EHP]],2),0)</f>
        <v>0</v>
      </c>
      <c r="AD135" s="320">
        <f>IFERROR(ROUND(Raming[[#This Row],[Hoeveelheid voorzien]]*Raming[[#This Row],[Aandeel 3]]/100,2),0)</f>
        <v>0</v>
      </c>
      <c r="AE135" s="320">
        <f>IFERROR(ROUND(Raming[[#This Row],[HV3]]*Raming[[#This Row],[EHP]],2),0)</f>
        <v>0</v>
      </c>
      <c r="AF135" s="321">
        <f>IFERROR(ROUND(Raming[[#This Row],[Hoeveelheid voorzien]]*Raming[[#This Row],[Aandeel 4]]/100,2),0)</f>
        <v>0</v>
      </c>
      <c r="AG135" s="321">
        <f>IFERROR(ROUND(Raming[[#This Row],[HV4]]*Raming[[#This Row],[EHP]],2),0)</f>
        <v>0</v>
      </c>
      <c r="AH135" s="322">
        <f>IFERROR(ROUND(Raming[[#This Row],[Hoeveelheid voorzien]]*Raming[[#This Row],[Aandeel 5]]/100,2),0)</f>
        <v>0</v>
      </c>
      <c r="AI135" s="322">
        <f>IFERROR(ROUND(Raming[[#This Row],[HV5]]*Raming[[#This Row],[EHP]],2),0)</f>
        <v>0</v>
      </c>
      <c r="AJ135" s="323">
        <f>IFERROR(ROUND(Raming[[#This Row],[Hoeveelheid voorzien]]*Raming[[#This Row],[Aandeel 6]]/100,2),0)</f>
        <v>0</v>
      </c>
      <c r="AK135" s="323">
        <f>IFERROR(ROUND(Raming[[#This Row],[HV6]]*Raming[[#This Row],[EHP]],2),0)</f>
        <v>0</v>
      </c>
      <c r="AL135" s="324">
        <f>IFERROR(ROUND(Raming[[#This Row],[Hoeveelheid voorzien]]*Raming[[#This Row],[Aandeel 7]]/100,2),0)</f>
        <v>0</v>
      </c>
      <c r="AM135" s="324">
        <f>IFERROR(ROUND(Raming[[#This Row],[HV7]]*Raming[[#This Row],[EHP]],2),0)</f>
        <v>0</v>
      </c>
      <c r="AN135" s="89">
        <f>Raming[[#This Row],[HV7]]+Raming[[#This Row],[HV6]]+Raming[[#This Row],[HV5]]+Raming[[#This Row],[HV4]]+Raming[[#This Row],[HV3]]+Raming[[#This Row],[HV2]]+Raming[[#This Row],[HV1]]</f>
        <v>0</v>
      </c>
      <c r="AO135" s="89"/>
      <c r="AP135" s="94" t="str">
        <f>IFERROR(ROUND(AVERAGE(Raming[[#This Row],[kolom niet invullen]:[243/001]]),2),"")</f>
        <v/>
      </c>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row>
    <row r="136" spans="1:111">
      <c r="A136" s="156">
        <f>IF(Raming[[#This Row],[Nummering]]=1,SUM($B$9:B136),0)</f>
        <v>0</v>
      </c>
      <c r="B136" s="242">
        <f>IF(Raming[[#This Row],[Hoeveelheid voorzien]]&gt;0,1,0)</f>
        <v>0</v>
      </c>
      <c r="C136" s="132"/>
      <c r="D136" s="133" t="s">
        <v>200</v>
      </c>
      <c r="E136" s="134"/>
      <c r="F136" s="135" t="s">
        <v>201</v>
      </c>
      <c r="G136" s="136"/>
      <c r="H136" s="236"/>
      <c r="I136" s="133"/>
      <c r="J136" s="133" t="s">
        <v>28</v>
      </c>
      <c r="K136" s="118"/>
      <c r="L136" s="327"/>
      <c r="M136" s="48"/>
      <c r="N136" s="119"/>
      <c r="O136" s="40"/>
      <c r="P136" s="73">
        <f>Raming[[#This Row],[Hoeveelheid voorzien]]*Raming[[#This Row],[EHP]]</f>
        <v>0</v>
      </c>
      <c r="Q136" s="50"/>
      <c r="R136" s="74">
        <v>100</v>
      </c>
      <c r="S136" s="329"/>
      <c r="T136" s="330"/>
      <c r="U136" s="331"/>
      <c r="V136" s="332"/>
      <c r="W136" s="333"/>
      <c r="X136" s="334"/>
      <c r="Y136" s="89">
        <f>SUM(Raming[[#This Row],[Aquafin]:[Aandeel 7]])</f>
        <v>100</v>
      </c>
      <c r="Z136" s="318">
        <f>IFERROR(ROUND(Raming[[#This Row],[Hoeveelheid voorzien]]*Raming[[#This Row],[Aquafin]]/100,2),0)</f>
        <v>0</v>
      </c>
      <c r="AA136" s="318">
        <f>IFERROR(ROUND(Raming[[#This Row],[HV1]]*Raming[[#This Row],[EHP]],2),0)</f>
        <v>0</v>
      </c>
      <c r="AB136" s="319">
        <f>IFERROR(ROUND(Raming[[#This Row],[Hoeveelheid voorzien]]*Raming[[#This Row],[Aandeel 2]]/100,2),0)</f>
        <v>0</v>
      </c>
      <c r="AC136" s="319">
        <f>IFERROR(ROUND(Raming[[#This Row],[HV2]]*Raming[[#This Row],[EHP]],2),0)</f>
        <v>0</v>
      </c>
      <c r="AD136" s="320">
        <f>IFERROR(ROUND(Raming[[#This Row],[Hoeveelheid voorzien]]*Raming[[#This Row],[Aandeel 3]]/100,2),0)</f>
        <v>0</v>
      </c>
      <c r="AE136" s="320">
        <f>IFERROR(ROUND(Raming[[#This Row],[HV3]]*Raming[[#This Row],[EHP]],2),0)</f>
        <v>0</v>
      </c>
      <c r="AF136" s="321">
        <f>IFERROR(ROUND(Raming[[#This Row],[Hoeveelheid voorzien]]*Raming[[#This Row],[Aandeel 4]]/100,2),0)</f>
        <v>0</v>
      </c>
      <c r="AG136" s="321">
        <f>IFERROR(ROUND(Raming[[#This Row],[HV4]]*Raming[[#This Row],[EHP]],2),0)</f>
        <v>0</v>
      </c>
      <c r="AH136" s="322">
        <f>IFERROR(ROUND(Raming[[#This Row],[Hoeveelheid voorzien]]*Raming[[#This Row],[Aandeel 5]]/100,2),0)</f>
        <v>0</v>
      </c>
      <c r="AI136" s="322">
        <f>IFERROR(ROUND(Raming[[#This Row],[HV5]]*Raming[[#This Row],[EHP]],2),0)</f>
        <v>0</v>
      </c>
      <c r="AJ136" s="323">
        <f>IFERROR(ROUND(Raming[[#This Row],[Hoeveelheid voorzien]]*Raming[[#This Row],[Aandeel 6]]/100,2),0)</f>
        <v>0</v>
      </c>
      <c r="AK136" s="323">
        <f>IFERROR(ROUND(Raming[[#This Row],[HV6]]*Raming[[#This Row],[EHP]],2),0)</f>
        <v>0</v>
      </c>
      <c r="AL136" s="324">
        <f>IFERROR(ROUND(Raming[[#This Row],[Hoeveelheid voorzien]]*Raming[[#This Row],[Aandeel 7]]/100,2),0)</f>
        <v>0</v>
      </c>
      <c r="AM136" s="324">
        <f>IFERROR(ROUND(Raming[[#This Row],[HV7]]*Raming[[#This Row],[EHP]],2),0)</f>
        <v>0</v>
      </c>
      <c r="AN136" s="89">
        <f>Raming[[#This Row],[HV7]]+Raming[[#This Row],[HV6]]+Raming[[#This Row],[HV5]]+Raming[[#This Row],[HV4]]+Raming[[#This Row],[HV3]]+Raming[[#This Row],[HV2]]+Raming[[#This Row],[HV1]]</f>
        <v>0</v>
      </c>
      <c r="AO136" s="89"/>
      <c r="AP136" s="94" t="str">
        <f>IFERROR(ROUND(AVERAGE(Raming[[#This Row],[kolom niet invullen]:[243/001]]),2),"")</f>
        <v/>
      </c>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row>
    <row r="137" spans="1:111">
      <c r="A137" s="156">
        <f>IF(Raming[[#This Row],[Nummering]]=1,SUM($B$9:B137),0)</f>
        <v>0</v>
      </c>
      <c r="B137" s="242">
        <f>IF(Raming[[#This Row],[Hoeveelheid voorzien]]&gt;0,1,0)</f>
        <v>0</v>
      </c>
      <c r="C137" s="132"/>
      <c r="D137" s="133" t="s">
        <v>202</v>
      </c>
      <c r="E137" s="134"/>
      <c r="F137" s="135" t="s">
        <v>203</v>
      </c>
      <c r="G137" s="136"/>
      <c r="H137" s="236" t="s">
        <v>204</v>
      </c>
      <c r="I137" s="133"/>
      <c r="J137" s="133" t="s">
        <v>28</v>
      </c>
      <c r="K137" s="118" t="s">
        <v>28</v>
      </c>
      <c r="L137" s="327"/>
      <c r="M137" s="48"/>
      <c r="N137" s="119"/>
      <c r="O137" s="40"/>
      <c r="P137" s="73"/>
      <c r="Q137" s="50"/>
      <c r="R137" s="74">
        <v>100</v>
      </c>
      <c r="S137" s="329"/>
      <c r="T137" s="330"/>
      <c r="U137" s="331"/>
      <c r="V137" s="332"/>
      <c r="W137" s="333"/>
      <c r="X137" s="334"/>
      <c r="Y137" s="89">
        <f>SUM(Raming[[#This Row],[Aquafin]:[Aandeel 7]])</f>
        <v>100</v>
      </c>
      <c r="Z137" s="318">
        <f>IFERROR(ROUND(Raming[[#This Row],[Hoeveelheid voorzien]]*Raming[[#This Row],[Aquafin]]/100,2),0)</f>
        <v>0</v>
      </c>
      <c r="AA137" s="318">
        <f>IFERROR(ROUND(Raming[[#This Row],[HV1]]*Raming[[#This Row],[EHP]],2),0)</f>
        <v>0</v>
      </c>
      <c r="AB137" s="319">
        <f>IFERROR(ROUND(Raming[[#This Row],[Hoeveelheid voorzien]]*Raming[[#This Row],[Aandeel 2]]/100,2),0)</f>
        <v>0</v>
      </c>
      <c r="AC137" s="319">
        <f>IFERROR(ROUND(Raming[[#This Row],[HV2]]*Raming[[#This Row],[EHP]],2),0)</f>
        <v>0</v>
      </c>
      <c r="AD137" s="320">
        <f>IFERROR(ROUND(Raming[[#This Row],[Hoeveelheid voorzien]]*Raming[[#This Row],[Aandeel 3]]/100,2),0)</f>
        <v>0</v>
      </c>
      <c r="AE137" s="320">
        <f>IFERROR(ROUND(Raming[[#This Row],[HV3]]*Raming[[#This Row],[EHP]],2),0)</f>
        <v>0</v>
      </c>
      <c r="AF137" s="321">
        <f>IFERROR(ROUND(Raming[[#This Row],[Hoeveelheid voorzien]]*Raming[[#This Row],[Aandeel 4]]/100,2),0)</f>
        <v>0</v>
      </c>
      <c r="AG137" s="321">
        <f>IFERROR(ROUND(Raming[[#This Row],[HV4]]*Raming[[#This Row],[EHP]],2),0)</f>
        <v>0</v>
      </c>
      <c r="AH137" s="322">
        <f>IFERROR(ROUND(Raming[[#This Row],[Hoeveelheid voorzien]]*Raming[[#This Row],[Aandeel 5]]/100,2),0)</f>
        <v>0</v>
      </c>
      <c r="AI137" s="322">
        <f>IFERROR(ROUND(Raming[[#This Row],[HV5]]*Raming[[#This Row],[EHP]],2),0)</f>
        <v>0</v>
      </c>
      <c r="AJ137" s="323">
        <f>IFERROR(ROUND(Raming[[#This Row],[Hoeveelheid voorzien]]*Raming[[#This Row],[Aandeel 6]]/100,2),0)</f>
        <v>0</v>
      </c>
      <c r="AK137" s="323">
        <f>IFERROR(ROUND(Raming[[#This Row],[HV6]]*Raming[[#This Row],[EHP]],2),0)</f>
        <v>0</v>
      </c>
      <c r="AL137" s="324">
        <f>IFERROR(ROUND(Raming[[#This Row],[Hoeveelheid voorzien]]*Raming[[#This Row],[Aandeel 7]]/100,2),0)</f>
        <v>0</v>
      </c>
      <c r="AM137" s="324">
        <f>IFERROR(ROUND(Raming[[#This Row],[HV7]]*Raming[[#This Row],[EHP]],2),0)</f>
        <v>0</v>
      </c>
      <c r="AN137" s="89">
        <f>Raming[[#This Row],[HV7]]+Raming[[#This Row],[HV6]]+Raming[[#This Row],[HV5]]+Raming[[#This Row],[HV4]]+Raming[[#This Row],[HV3]]+Raming[[#This Row],[HV2]]+Raming[[#This Row],[HV1]]</f>
        <v>0</v>
      </c>
      <c r="AO137" s="89"/>
      <c r="AP137" s="94" t="str">
        <f>IFERROR(ROUND(AVERAGE(Raming[[#This Row],[kolom niet invullen]:[243/001]]),2),"")</f>
        <v/>
      </c>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row>
    <row r="138" spans="1:111" ht="22.5">
      <c r="A138" s="156">
        <f>IF(Raming[[#This Row],[Nummering]]=1,SUM($B$9:B138),0)</f>
        <v>78</v>
      </c>
      <c r="B138" s="242">
        <f>IF(Raming[[#This Row],[Hoeveelheid voorzien]]&gt;0,1,0)</f>
        <v>1</v>
      </c>
      <c r="C138" s="116" t="s">
        <v>55</v>
      </c>
      <c r="D138" s="117" t="s">
        <v>205</v>
      </c>
      <c r="E138" s="49"/>
      <c r="F138" s="47" t="s">
        <v>206</v>
      </c>
      <c r="G138" s="22"/>
      <c r="H138" s="236"/>
      <c r="I138" s="117" t="s">
        <v>58</v>
      </c>
      <c r="J138" s="253" t="s">
        <v>68</v>
      </c>
      <c r="K138" s="118">
        <v>94.57</v>
      </c>
      <c r="L138" s="327"/>
      <c r="M138" s="157" t="s">
        <v>796</v>
      </c>
      <c r="N138" s="95" t="s">
        <v>713</v>
      </c>
      <c r="O138" s="40">
        <v>125</v>
      </c>
      <c r="P138" s="73">
        <f>Raming[[#This Row],[Hoeveelheid voorzien]]*Raming[[#This Row],[EHP]]</f>
        <v>11821.25</v>
      </c>
      <c r="Q138" s="50" t="s">
        <v>64</v>
      </c>
      <c r="R138" s="74">
        <v>100</v>
      </c>
      <c r="S138" s="329"/>
      <c r="T138" s="330"/>
      <c r="U138" s="331"/>
      <c r="V138" s="332"/>
      <c r="W138" s="333"/>
      <c r="X138" s="334"/>
      <c r="Y138" s="89">
        <f>SUM(Raming[[#This Row],[Aquafin]:[Aandeel 7]])</f>
        <v>100</v>
      </c>
      <c r="Z138" s="318">
        <f>IFERROR(ROUND(Raming[[#This Row],[Hoeveelheid voorzien]]*Raming[[#This Row],[Aquafin]]/100,2),0)</f>
        <v>125</v>
      </c>
      <c r="AA138" s="318">
        <f>IFERROR(ROUND(Raming[[#This Row],[HV1]]*Raming[[#This Row],[EHP]],2),0)</f>
        <v>11821.25</v>
      </c>
      <c r="AB138" s="319">
        <f>IFERROR(ROUND(Raming[[#This Row],[Hoeveelheid voorzien]]*Raming[[#This Row],[Aandeel 2]]/100,2),0)</f>
        <v>0</v>
      </c>
      <c r="AC138" s="319">
        <f>IFERROR(ROUND(Raming[[#This Row],[HV2]]*Raming[[#This Row],[EHP]],2),0)</f>
        <v>0</v>
      </c>
      <c r="AD138" s="320">
        <f>IFERROR(ROUND(Raming[[#This Row],[Hoeveelheid voorzien]]*Raming[[#This Row],[Aandeel 3]]/100,2),0)</f>
        <v>0</v>
      </c>
      <c r="AE138" s="320">
        <f>IFERROR(ROUND(Raming[[#This Row],[HV3]]*Raming[[#This Row],[EHP]],2),0)</f>
        <v>0</v>
      </c>
      <c r="AF138" s="321">
        <f>IFERROR(ROUND(Raming[[#This Row],[Hoeveelheid voorzien]]*Raming[[#This Row],[Aandeel 4]]/100,2),0)</f>
        <v>0</v>
      </c>
      <c r="AG138" s="321">
        <f>IFERROR(ROUND(Raming[[#This Row],[HV4]]*Raming[[#This Row],[EHP]],2),0)</f>
        <v>0</v>
      </c>
      <c r="AH138" s="322">
        <f>IFERROR(ROUND(Raming[[#This Row],[Hoeveelheid voorzien]]*Raming[[#This Row],[Aandeel 5]]/100,2),0)</f>
        <v>0</v>
      </c>
      <c r="AI138" s="322">
        <f>IFERROR(ROUND(Raming[[#This Row],[HV5]]*Raming[[#This Row],[EHP]],2),0)</f>
        <v>0</v>
      </c>
      <c r="AJ138" s="323">
        <f>IFERROR(ROUND(Raming[[#This Row],[Hoeveelheid voorzien]]*Raming[[#This Row],[Aandeel 6]]/100,2),0)</f>
        <v>0</v>
      </c>
      <c r="AK138" s="323">
        <f>IFERROR(ROUND(Raming[[#This Row],[HV6]]*Raming[[#This Row],[EHP]],2),0)</f>
        <v>0</v>
      </c>
      <c r="AL138" s="324">
        <f>IFERROR(ROUND(Raming[[#This Row],[Hoeveelheid voorzien]]*Raming[[#This Row],[Aandeel 7]]/100,2),0)</f>
        <v>0</v>
      </c>
      <c r="AM138" s="324">
        <f>IFERROR(ROUND(Raming[[#This Row],[HV7]]*Raming[[#This Row],[EHP]],2),0)</f>
        <v>0</v>
      </c>
      <c r="AN138" s="89">
        <f>Raming[[#This Row],[HV7]]+Raming[[#This Row],[HV6]]+Raming[[#This Row],[HV5]]+Raming[[#This Row],[HV4]]+Raming[[#This Row],[HV3]]+Raming[[#This Row],[HV2]]+Raming[[#This Row],[HV1]]</f>
        <v>125</v>
      </c>
      <c r="AO138" s="89"/>
      <c r="AP138" s="94" t="str">
        <f>IFERROR(ROUND(AVERAGE(Raming[[#This Row],[kolom niet invullen]:[243/001]]),2),"")</f>
        <v/>
      </c>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row>
    <row r="139" spans="1:111" ht="22.5">
      <c r="A139" s="156">
        <f>IF(Raming[[#This Row],[Nummering]]=1,SUM($B$9:B139),0)</f>
        <v>79</v>
      </c>
      <c r="B139" s="242">
        <f>IF(Raming[[#This Row],[Hoeveelheid voorzien]]&gt;0,1,0)</f>
        <v>1</v>
      </c>
      <c r="C139" s="116" t="s">
        <v>55</v>
      </c>
      <c r="D139" s="117" t="s">
        <v>205</v>
      </c>
      <c r="E139" s="49"/>
      <c r="F139" s="47" t="s">
        <v>206</v>
      </c>
      <c r="G139" s="22"/>
      <c r="H139" s="236"/>
      <c r="I139" s="117" t="s">
        <v>58</v>
      </c>
      <c r="J139" s="253" t="s">
        <v>68</v>
      </c>
      <c r="K139" s="118">
        <v>94.57</v>
      </c>
      <c r="L139" s="327"/>
      <c r="M139" s="157" t="s">
        <v>797</v>
      </c>
      <c r="N139" s="95" t="s">
        <v>713</v>
      </c>
      <c r="O139" s="40">
        <v>320</v>
      </c>
      <c r="P139" s="73">
        <f>Raming[[#This Row],[Hoeveelheid voorzien]]*Raming[[#This Row],[EHP]]</f>
        <v>30262.399999999998</v>
      </c>
      <c r="Q139" s="50" t="s">
        <v>64</v>
      </c>
      <c r="R139" s="74">
        <v>100</v>
      </c>
      <c r="S139" s="329"/>
      <c r="T139" s="330"/>
      <c r="U139" s="331"/>
      <c r="V139" s="332"/>
      <c r="W139" s="333"/>
      <c r="X139" s="334"/>
      <c r="Y139" s="89">
        <f>SUM(Raming[[#This Row],[Aquafin]:[Aandeel 7]])</f>
        <v>100</v>
      </c>
      <c r="Z139" s="318">
        <f>IFERROR(ROUND(Raming[[#This Row],[Hoeveelheid voorzien]]*Raming[[#This Row],[Aquafin]]/100,2),0)</f>
        <v>320</v>
      </c>
      <c r="AA139" s="318">
        <f>IFERROR(ROUND(Raming[[#This Row],[HV1]]*Raming[[#This Row],[EHP]],2),0)</f>
        <v>30262.400000000001</v>
      </c>
      <c r="AB139" s="319">
        <f>IFERROR(ROUND(Raming[[#This Row],[Hoeveelheid voorzien]]*Raming[[#This Row],[Aandeel 2]]/100,2),0)</f>
        <v>0</v>
      </c>
      <c r="AC139" s="319">
        <f>IFERROR(ROUND(Raming[[#This Row],[HV2]]*Raming[[#This Row],[EHP]],2),0)</f>
        <v>0</v>
      </c>
      <c r="AD139" s="320">
        <f>IFERROR(ROUND(Raming[[#This Row],[Hoeveelheid voorzien]]*Raming[[#This Row],[Aandeel 3]]/100,2),0)</f>
        <v>0</v>
      </c>
      <c r="AE139" s="320">
        <f>IFERROR(ROUND(Raming[[#This Row],[HV3]]*Raming[[#This Row],[EHP]],2),0)</f>
        <v>0</v>
      </c>
      <c r="AF139" s="321">
        <f>IFERROR(ROUND(Raming[[#This Row],[Hoeveelheid voorzien]]*Raming[[#This Row],[Aandeel 4]]/100,2),0)</f>
        <v>0</v>
      </c>
      <c r="AG139" s="321">
        <f>IFERROR(ROUND(Raming[[#This Row],[HV4]]*Raming[[#This Row],[EHP]],2),0)</f>
        <v>0</v>
      </c>
      <c r="AH139" s="322">
        <f>IFERROR(ROUND(Raming[[#This Row],[Hoeveelheid voorzien]]*Raming[[#This Row],[Aandeel 5]]/100,2),0)</f>
        <v>0</v>
      </c>
      <c r="AI139" s="322">
        <f>IFERROR(ROUND(Raming[[#This Row],[HV5]]*Raming[[#This Row],[EHP]],2),0)</f>
        <v>0</v>
      </c>
      <c r="AJ139" s="323">
        <f>IFERROR(ROUND(Raming[[#This Row],[Hoeveelheid voorzien]]*Raming[[#This Row],[Aandeel 6]]/100,2),0)</f>
        <v>0</v>
      </c>
      <c r="AK139" s="323">
        <f>IFERROR(ROUND(Raming[[#This Row],[HV6]]*Raming[[#This Row],[EHP]],2),0)</f>
        <v>0</v>
      </c>
      <c r="AL139" s="324">
        <f>IFERROR(ROUND(Raming[[#This Row],[Hoeveelheid voorzien]]*Raming[[#This Row],[Aandeel 7]]/100,2),0)</f>
        <v>0</v>
      </c>
      <c r="AM139" s="324">
        <f>IFERROR(ROUND(Raming[[#This Row],[HV7]]*Raming[[#This Row],[EHP]],2),0)</f>
        <v>0</v>
      </c>
      <c r="AN139" s="89">
        <f>Raming[[#This Row],[HV7]]+Raming[[#This Row],[HV6]]+Raming[[#This Row],[HV5]]+Raming[[#This Row],[HV4]]+Raming[[#This Row],[HV3]]+Raming[[#This Row],[HV2]]+Raming[[#This Row],[HV1]]</f>
        <v>320</v>
      </c>
      <c r="AO139" s="89"/>
      <c r="AP139" s="94" t="str">
        <f>IFERROR(ROUND(AVERAGE(Raming[[#This Row],[kolom niet invullen]:[243/001]]),2),"")</f>
        <v/>
      </c>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row>
    <row r="140" spans="1:111" ht="22.5">
      <c r="A140" s="156">
        <f>IF(Raming[[#This Row],[Nummering]]=1,SUM($B$9:B140),0)</f>
        <v>80</v>
      </c>
      <c r="B140" s="242">
        <f>IF(Raming[[#This Row],[Hoeveelheid voorzien]]&gt;0,1,0)</f>
        <v>1</v>
      </c>
      <c r="C140" s="116" t="s">
        <v>55</v>
      </c>
      <c r="D140" s="117" t="s">
        <v>205</v>
      </c>
      <c r="E140" s="49"/>
      <c r="F140" s="47" t="s">
        <v>206</v>
      </c>
      <c r="G140" s="22"/>
      <c r="H140" s="236"/>
      <c r="I140" s="117" t="s">
        <v>58</v>
      </c>
      <c r="J140" s="253" t="s">
        <v>68</v>
      </c>
      <c r="K140" s="118">
        <v>94.57</v>
      </c>
      <c r="L140" s="327"/>
      <c r="M140" s="157" t="s">
        <v>799</v>
      </c>
      <c r="N140" s="95" t="s">
        <v>713</v>
      </c>
      <c r="O140" s="40">
        <v>80</v>
      </c>
      <c r="P140" s="73">
        <f>Raming[[#This Row],[Hoeveelheid voorzien]]*Raming[[#This Row],[EHP]]</f>
        <v>7565.5999999999995</v>
      </c>
      <c r="Q140" s="50" t="s">
        <v>64</v>
      </c>
      <c r="R140" s="74">
        <v>100</v>
      </c>
      <c r="S140" s="329"/>
      <c r="T140" s="330"/>
      <c r="U140" s="331"/>
      <c r="V140" s="332"/>
      <c r="W140" s="333"/>
      <c r="X140" s="334"/>
      <c r="Y140" s="89">
        <f>SUM(Raming[[#This Row],[Aquafin]:[Aandeel 7]])</f>
        <v>100</v>
      </c>
      <c r="Z140" s="318">
        <f>IFERROR(ROUND(Raming[[#This Row],[Hoeveelheid voorzien]]*Raming[[#This Row],[Aquafin]]/100,2),0)</f>
        <v>80</v>
      </c>
      <c r="AA140" s="318">
        <f>IFERROR(ROUND(Raming[[#This Row],[HV1]]*Raming[[#This Row],[EHP]],2),0)</f>
        <v>7565.6</v>
      </c>
      <c r="AB140" s="319">
        <f>IFERROR(ROUND(Raming[[#This Row],[Hoeveelheid voorzien]]*Raming[[#This Row],[Aandeel 2]]/100,2),0)</f>
        <v>0</v>
      </c>
      <c r="AC140" s="319">
        <f>IFERROR(ROUND(Raming[[#This Row],[HV2]]*Raming[[#This Row],[EHP]],2),0)</f>
        <v>0</v>
      </c>
      <c r="AD140" s="320">
        <f>IFERROR(ROUND(Raming[[#This Row],[Hoeveelheid voorzien]]*Raming[[#This Row],[Aandeel 3]]/100,2),0)</f>
        <v>0</v>
      </c>
      <c r="AE140" s="320">
        <f>IFERROR(ROUND(Raming[[#This Row],[HV3]]*Raming[[#This Row],[EHP]],2),0)</f>
        <v>0</v>
      </c>
      <c r="AF140" s="321">
        <f>IFERROR(ROUND(Raming[[#This Row],[Hoeveelheid voorzien]]*Raming[[#This Row],[Aandeel 4]]/100,2),0)</f>
        <v>0</v>
      </c>
      <c r="AG140" s="321">
        <f>IFERROR(ROUND(Raming[[#This Row],[HV4]]*Raming[[#This Row],[EHP]],2),0)</f>
        <v>0</v>
      </c>
      <c r="AH140" s="322">
        <f>IFERROR(ROUND(Raming[[#This Row],[Hoeveelheid voorzien]]*Raming[[#This Row],[Aandeel 5]]/100,2),0)</f>
        <v>0</v>
      </c>
      <c r="AI140" s="322">
        <f>IFERROR(ROUND(Raming[[#This Row],[HV5]]*Raming[[#This Row],[EHP]],2),0)</f>
        <v>0</v>
      </c>
      <c r="AJ140" s="323">
        <f>IFERROR(ROUND(Raming[[#This Row],[Hoeveelheid voorzien]]*Raming[[#This Row],[Aandeel 6]]/100,2),0)</f>
        <v>0</v>
      </c>
      <c r="AK140" s="323">
        <f>IFERROR(ROUND(Raming[[#This Row],[HV6]]*Raming[[#This Row],[EHP]],2),0)</f>
        <v>0</v>
      </c>
      <c r="AL140" s="324">
        <f>IFERROR(ROUND(Raming[[#This Row],[Hoeveelheid voorzien]]*Raming[[#This Row],[Aandeel 7]]/100,2),0)</f>
        <v>0</v>
      </c>
      <c r="AM140" s="324">
        <f>IFERROR(ROUND(Raming[[#This Row],[HV7]]*Raming[[#This Row],[EHP]],2),0)</f>
        <v>0</v>
      </c>
      <c r="AN140" s="89">
        <f>Raming[[#This Row],[HV7]]+Raming[[#This Row],[HV6]]+Raming[[#This Row],[HV5]]+Raming[[#This Row],[HV4]]+Raming[[#This Row],[HV3]]+Raming[[#This Row],[HV2]]+Raming[[#This Row],[HV1]]</f>
        <v>80</v>
      </c>
      <c r="AO140" s="89"/>
      <c r="AP140" s="94" t="str">
        <f>IFERROR(ROUND(AVERAGE(Raming[[#This Row],[kolom niet invullen]:[243/001]]),2),"")</f>
        <v/>
      </c>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row>
    <row r="141" spans="1:111" ht="22.5">
      <c r="A141" s="156">
        <f>IF(Raming[[#This Row],[Nummering]]=1,SUM($B$9:B141),0)</f>
        <v>81</v>
      </c>
      <c r="B141" s="242">
        <f>IF(Raming[[#This Row],[Hoeveelheid voorzien]]&gt;0,1,0)</f>
        <v>1</v>
      </c>
      <c r="C141" s="116" t="s">
        <v>55</v>
      </c>
      <c r="D141" s="117" t="s">
        <v>205</v>
      </c>
      <c r="E141" s="49"/>
      <c r="F141" s="47" t="s">
        <v>206</v>
      </c>
      <c r="G141" s="22"/>
      <c r="H141" s="236"/>
      <c r="I141" s="117" t="s">
        <v>58</v>
      </c>
      <c r="J141" s="253" t="s">
        <v>68</v>
      </c>
      <c r="K141" s="118">
        <v>94.57</v>
      </c>
      <c r="L141" s="327"/>
      <c r="M141" s="157" t="s">
        <v>798</v>
      </c>
      <c r="N141" s="95" t="s">
        <v>713</v>
      </c>
      <c r="O141" s="40">
        <v>200</v>
      </c>
      <c r="P141" s="73">
        <f>Raming[[#This Row],[Hoeveelheid voorzien]]*Raming[[#This Row],[EHP]]</f>
        <v>18914</v>
      </c>
      <c r="Q141" s="50" t="s">
        <v>64</v>
      </c>
      <c r="R141" s="74">
        <v>100</v>
      </c>
      <c r="S141" s="329"/>
      <c r="T141" s="330"/>
      <c r="U141" s="331"/>
      <c r="V141" s="332"/>
      <c r="W141" s="333"/>
      <c r="X141" s="334"/>
      <c r="Y141" s="89">
        <f>SUM(Raming[[#This Row],[Aquafin]:[Aandeel 7]])</f>
        <v>100</v>
      </c>
      <c r="Z141" s="318">
        <f>IFERROR(ROUND(Raming[[#This Row],[Hoeveelheid voorzien]]*Raming[[#This Row],[Aquafin]]/100,2),0)</f>
        <v>200</v>
      </c>
      <c r="AA141" s="318">
        <f>IFERROR(ROUND(Raming[[#This Row],[HV1]]*Raming[[#This Row],[EHP]],2),0)</f>
        <v>18914</v>
      </c>
      <c r="AB141" s="319">
        <f>IFERROR(ROUND(Raming[[#This Row],[Hoeveelheid voorzien]]*Raming[[#This Row],[Aandeel 2]]/100,2),0)</f>
        <v>0</v>
      </c>
      <c r="AC141" s="319">
        <f>IFERROR(ROUND(Raming[[#This Row],[HV2]]*Raming[[#This Row],[EHP]],2),0)</f>
        <v>0</v>
      </c>
      <c r="AD141" s="320">
        <f>IFERROR(ROUND(Raming[[#This Row],[Hoeveelheid voorzien]]*Raming[[#This Row],[Aandeel 3]]/100,2),0)</f>
        <v>0</v>
      </c>
      <c r="AE141" s="320">
        <f>IFERROR(ROUND(Raming[[#This Row],[HV3]]*Raming[[#This Row],[EHP]],2),0)</f>
        <v>0</v>
      </c>
      <c r="AF141" s="321">
        <f>IFERROR(ROUND(Raming[[#This Row],[Hoeveelheid voorzien]]*Raming[[#This Row],[Aandeel 4]]/100,2),0)</f>
        <v>0</v>
      </c>
      <c r="AG141" s="321">
        <f>IFERROR(ROUND(Raming[[#This Row],[HV4]]*Raming[[#This Row],[EHP]],2),0)</f>
        <v>0</v>
      </c>
      <c r="AH141" s="322">
        <f>IFERROR(ROUND(Raming[[#This Row],[Hoeveelheid voorzien]]*Raming[[#This Row],[Aandeel 5]]/100,2),0)</f>
        <v>0</v>
      </c>
      <c r="AI141" s="322">
        <f>IFERROR(ROUND(Raming[[#This Row],[HV5]]*Raming[[#This Row],[EHP]],2),0)</f>
        <v>0</v>
      </c>
      <c r="AJ141" s="323">
        <f>IFERROR(ROUND(Raming[[#This Row],[Hoeveelheid voorzien]]*Raming[[#This Row],[Aandeel 6]]/100,2),0)</f>
        <v>0</v>
      </c>
      <c r="AK141" s="323">
        <f>IFERROR(ROUND(Raming[[#This Row],[HV6]]*Raming[[#This Row],[EHP]],2),0)</f>
        <v>0</v>
      </c>
      <c r="AL141" s="324">
        <f>IFERROR(ROUND(Raming[[#This Row],[Hoeveelheid voorzien]]*Raming[[#This Row],[Aandeel 7]]/100,2),0)</f>
        <v>0</v>
      </c>
      <c r="AM141" s="324">
        <f>IFERROR(ROUND(Raming[[#This Row],[HV7]]*Raming[[#This Row],[EHP]],2),0)</f>
        <v>0</v>
      </c>
      <c r="AN141" s="89">
        <f>Raming[[#This Row],[HV7]]+Raming[[#This Row],[HV6]]+Raming[[#This Row],[HV5]]+Raming[[#This Row],[HV4]]+Raming[[#This Row],[HV3]]+Raming[[#This Row],[HV2]]+Raming[[#This Row],[HV1]]</f>
        <v>200</v>
      </c>
      <c r="AO141" s="89"/>
      <c r="AP141" s="94" t="str">
        <f>IFERROR(ROUND(AVERAGE(Raming[[#This Row],[kolom niet invullen]:[243/001]]),2),"")</f>
        <v/>
      </c>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row>
    <row r="142" spans="1:111">
      <c r="A142" s="156">
        <f>IF(Raming[[#This Row],[Nummering]]=1,SUM($B$9:B142),0)</f>
        <v>82</v>
      </c>
      <c r="B142" s="242">
        <f>IF(Raming[[#This Row],[Hoeveelheid voorzien]]&gt;0,1,0)</f>
        <v>1</v>
      </c>
      <c r="C142" s="116" t="s">
        <v>55</v>
      </c>
      <c r="D142" s="117" t="s">
        <v>205</v>
      </c>
      <c r="E142" s="49"/>
      <c r="F142" s="47" t="s">
        <v>206</v>
      </c>
      <c r="G142" s="22"/>
      <c r="H142" s="236"/>
      <c r="I142" s="117" t="s">
        <v>58</v>
      </c>
      <c r="J142" s="253" t="s">
        <v>68</v>
      </c>
      <c r="K142" s="118">
        <v>94.57</v>
      </c>
      <c r="L142" s="327"/>
      <c r="M142" s="157" t="s">
        <v>800</v>
      </c>
      <c r="N142" s="95" t="s">
        <v>713</v>
      </c>
      <c r="O142" s="40">
        <v>700</v>
      </c>
      <c r="P142" s="73">
        <f>Raming[[#This Row],[Hoeveelheid voorzien]]*Raming[[#This Row],[EHP]]</f>
        <v>66199</v>
      </c>
      <c r="Q142" s="50" t="s">
        <v>64</v>
      </c>
      <c r="R142" s="74">
        <v>100</v>
      </c>
      <c r="S142" s="329"/>
      <c r="T142" s="330"/>
      <c r="U142" s="331"/>
      <c r="V142" s="332"/>
      <c r="W142" s="333"/>
      <c r="X142" s="334"/>
      <c r="Y142" s="89">
        <f>SUM(Raming[[#This Row],[Aquafin]:[Aandeel 7]])</f>
        <v>100</v>
      </c>
      <c r="Z142" s="318">
        <f>IFERROR(ROUND(Raming[[#This Row],[Hoeveelheid voorzien]]*Raming[[#This Row],[Aquafin]]/100,2),0)</f>
        <v>700</v>
      </c>
      <c r="AA142" s="318">
        <f>IFERROR(ROUND(Raming[[#This Row],[HV1]]*Raming[[#This Row],[EHP]],2),0)</f>
        <v>66199</v>
      </c>
      <c r="AB142" s="319">
        <f>IFERROR(ROUND(Raming[[#This Row],[Hoeveelheid voorzien]]*Raming[[#This Row],[Aandeel 2]]/100,2),0)</f>
        <v>0</v>
      </c>
      <c r="AC142" s="319">
        <f>IFERROR(ROUND(Raming[[#This Row],[HV2]]*Raming[[#This Row],[EHP]],2),0)</f>
        <v>0</v>
      </c>
      <c r="AD142" s="320">
        <f>IFERROR(ROUND(Raming[[#This Row],[Hoeveelheid voorzien]]*Raming[[#This Row],[Aandeel 3]]/100,2),0)</f>
        <v>0</v>
      </c>
      <c r="AE142" s="320">
        <f>IFERROR(ROUND(Raming[[#This Row],[HV3]]*Raming[[#This Row],[EHP]],2),0)</f>
        <v>0</v>
      </c>
      <c r="AF142" s="321">
        <f>IFERROR(ROUND(Raming[[#This Row],[Hoeveelheid voorzien]]*Raming[[#This Row],[Aandeel 4]]/100,2),0)</f>
        <v>0</v>
      </c>
      <c r="AG142" s="321">
        <f>IFERROR(ROUND(Raming[[#This Row],[HV4]]*Raming[[#This Row],[EHP]],2),0)</f>
        <v>0</v>
      </c>
      <c r="AH142" s="322">
        <f>IFERROR(ROUND(Raming[[#This Row],[Hoeveelheid voorzien]]*Raming[[#This Row],[Aandeel 5]]/100,2),0)</f>
        <v>0</v>
      </c>
      <c r="AI142" s="322">
        <f>IFERROR(ROUND(Raming[[#This Row],[HV5]]*Raming[[#This Row],[EHP]],2),0)</f>
        <v>0</v>
      </c>
      <c r="AJ142" s="323">
        <f>IFERROR(ROUND(Raming[[#This Row],[Hoeveelheid voorzien]]*Raming[[#This Row],[Aandeel 6]]/100,2),0)</f>
        <v>0</v>
      </c>
      <c r="AK142" s="323">
        <f>IFERROR(ROUND(Raming[[#This Row],[HV6]]*Raming[[#This Row],[EHP]],2),0)</f>
        <v>0</v>
      </c>
      <c r="AL142" s="324">
        <f>IFERROR(ROUND(Raming[[#This Row],[Hoeveelheid voorzien]]*Raming[[#This Row],[Aandeel 7]]/100,2),0)</f>
        <v>0</v>
      </c>
      <c r="AM142" s="324">
        <f>IFERROR(ROUND(Raming[[#This Row],[HV7]]*Raming[[#This Row],[EHP]],2),0)</f>
        <v>0</v>
      </c>
      <c r="AN142" s="89">
        <f>Raming[[#This Row],[HV7]]+Raming[[#This Row],[HV6]]+Raming[[#This Row],[HV5]]+Raming[[#This Row],[HV4]]+Raming[[#This Row],[HV3]]+Raming[[#This Row],[HV2]]+Raming[[#This Row],[HV1]]</f>
        <v>700</v>
      </c>
      <c r="AO142" s="89"/>
      <c r="AP142" s="94" t="str">
        <f>IFERROR(ROUND(AVERAGE(Raming[[#This Row],[kolom niet invullen]:[243/001]]),2),"")</f>
        <v/>
      </c>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row>
    <row r="143" spans="1:111" ht="22.5">
      <c r="A143" s="156">
        <f>IF(Raming[[#This Row],[Nummering]]=1,SUM($B$9:B143),0)</f>
        <v>83</v>
      </c>
      <c r="B143" s="242">
        <f>IF(Raming[[#This Row],[Hoeveelheid voorzien]]&gt;0,1,0)</f>
        <v>1</v>
      </c>
      <c r="C143" s="116" t="s">
        <v>55</v>
      </c>
      <c r="D143" s="117" t="s">
        <v>205</v>
      </c>
      <c r="E143" s="49"/>
      <c r="F143" s="47" t="s">
        <v>206</v>
      </c>
      <c r="G143" s="22"/>
      <c r="H143" s="236"/>
      <c r="I143" s="117" t="s">
        <v>58</v>
      </c>
      <c r="J143" s="253" t="s">
        <v>68</v>
      </c>
      <c r="K143" s="118">
        <v>94.57</v>
      </c>
      <c r="L143" s="327"/>
      <c r="M143" s="157" t="s">
        <v>801</v>
      </c>
      <c r="N143" s="95" t="s">
        <v>713</v>
      </c>
      <c r="O143" s="40">
        <v>150</v>
      </c>
      <c r="P143" s="73">
        <f>Raming[[#This Row],[Hoeveelheid voorzien]]*Raming[[#This Row],[EHP]]</f>
        <v>14185.499999999998</v>
      </c>
      <c r="Q143" s="50" t="s">
        <v>64</v>
      </c>
      <c r="R143" s="74">
        <v>100</v>
      </c>
      <c r="S143" s="329"/>
      <c r="T143" s="330"/>
      <c r="U143" s="331"/>
      <c r="V143" s="332"/>
      <c r="W143" s="333"/>
      <c r="X143" s="334"/>
      <c r="Y143" s="89">
        <f>SUM(Raming[[#This Row],[Aquafin]:[Aandeel 7]])</f>
        <v>100</v>
      </c>
      <c r="Z143" s="318">
        <f>IFERROR(ROUND(Raming[[#This Row],[Hoeveelheid voorzien]]*Raming[[#This Row],[Aquafin]]/100,2),0)</f>
        <v>150</v>
      </c>
      <c r="AA143" s="318">
        <f>IFERROR(ROUND(Raming[[#This Row],[HV1]]*Raming[[#This Row],[EHP]],2),0)</f>
        <v>14185.5</v>
      </c>
      <c r="AB143" s="319">
        <f>IFERROR(ROUND(Raming[[#This Row],[Hoeveelheid voorzien]]*Raming[[#This Row],[Aandeel 2]]/100,2),0)</f>
        <v>0</v>
      </c>
      <c r="AC143" s="319">
        <f>IFERROR(ROUND(Raming[[#This Row],[HV2]]*Raming[[#This Row],[EHP]],2),0)</f>
        <v>0</v>
      </c>
      <c r="AD143" s="320">
        <f>IFERROR(ROUND(Raming[[#This Row],[Hoeveelheid voorzien]]*Raming[[#This Row],[Aandeel 3]]/100,2),0)</f>
        <v>0</v>
      </c>
      <c r="AE143" s="320">
        <f>IFERROR(ROUND(Raming[[#This Row],[HV3]]*Raming[[#This Row],[EHP]],2),0)</f>
        <v>0</v>
      </c>
      <c r="AF143" s="321">
        <f>IFERROR(ROUND(Raming[[#This Row],[Hoeveelheid voorzien]]*Raming[[#This Row],[Aandeel 4]]/100,2),0)</f>
        <v>0</v>
      </c>
      <c r="AG143" s="321">
        <f>IFERROR(ROUND(Raming[[#This Row],[HV4]]*Raming[[#This Row],[EHP]],2),0)</f>
        <v>0</v>
      </c>
      <c r="AH143" s="322">
        <f>IFERROR(ROUND(Raming[[#This Row],[Hoeveelheid voorzien]]*Raming[[#This Row],[Aandeel 5]]/100,2),0)</f>
        <v>0</v>
      </c>
      <c r="AI143" s="322">
        <f>IFERROR(ROUND(Raming[[#This Row],[HV5]]*Raming[[#This Row],[EHP]],2),0)</f>
        <v>0</v>
      </c>
      <c r="AJ143" s="323">
        <f>IFERROR(ROUND(Raming[[#This Row],[Hoeveelheid voorzien]]*Raming[[#This Row],[Aandeel 6]]/100,2),0)</f>
        <v>0</v>
      </c>
      <c r="AK143" s="323">
        <f>IFERROR(ROUND(Raming[[#This Row],[HV6]]*Raming[[#This Row],[EHP]],2),0)</f>
        <v>0</v>
      </c>
      <c r="AL143" s="324">
        <f>IFERROR(ROUND(Raming[[#This Row],[Hoeveelheid voorzien]]*Raming[[#This Row],[Aandeel 7]]/100,2),0)</f>
        <v>0</v>
      </c>
      <c r="AM143" s="324">
        <f>IFERROR(ROUND(Raming[[#This Row],[HV7]]*Raming[[#This Row],[EHP]],2),0)</f>
        <v>0</v>
      </c>
      <c r="AN143" s="89">
        <f>Raming[[#This Row],[HV7]]+Raming[[#This Row],[HV6]]+Raming[[#This Row],[HV5]]+Raming[[#This Row],[HV4]]+Raming[[#This Row],[HV3]]+Raming[[#This Row],[HV2]]+Raming[[#This Row],[HV1]]</f>
        <v>150</v>
      </c>
      <c r="AO143" s="89"/>
      <c r="AP143" s="94" t="str">
        <f>IFERROR(ROUND(AVERAGE(Raming[[#This Row],[kolom niet invullen]:[243/001]]),2),"")</f>
        <v/>
      </c>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row>
    <row r="144" spans="1:111" ht="22.5">
      <c r="A144" s="156">
        <f>IF(Raming[[#This Row],[Nummering]]=1,SUM($B$9:B144),0)</f>
        <v>84</v>
      </c>
      <c r="B144" s="242">
        <f>IF(Raming[[#This Row],[Hoeveelheid voorzien]]&gt;0,1,0)</f>
        <v>1</v>
      </c>
      <c r="C144" s="116" t="s">
        <v>55</v>
      </c>
      <c r="D144" s="117" t="s">
        <v>205</v>
      </c>
      <c r="E144" s="49"/>
      <c r="F144" s="47" t="s">
        <v>206</v>
      </c>
      <c r="G144" s="22"/>
      <c r="H144" s="236"/>
      <c r="I144" s="117" t="s">
        <v>58</v>
      </c>
      <c r="J144" s="253" t="s">
        <v>68</v>
      </c>
      <c r="K144" s="118">
        <v>94.57</v>
      </c>
      <c r="L144" s="327"/>
      <c r="M144" s="157" t="s">
        <v>802</v>
      </c>
      <c r="N144" s="95" t="s">
        <v>713</v>
      </c>
      <c r="O144" s="40">
        <v>155</v>
      </c>
      <c r="P144" s="73">
        <f>Raming[[#This Row],[Hoeveelheid voorzien]]*Raming[[#This Row],[EHP]]</f>
        <v>14658.349999999999</v>
      </c>
      <c r="Q144" s="50" t="s">
        <v>64</v>
      </c>
      <c r="R144" s="74">
        <v>100</v>
      </c>
      <c r="S144" s="329"/>
      <c r="T144" s="330"/>
      <c r="U144" s="331"/>
      <c r="V144" s="332"/>
      <c r="W144" s="333"/>
      <c r="X144" s="334"/>
      <c r="Y144" s="89">
        <f>SUM(Raming[[#This Row],[Aquafin]:[Aandeel 7]])</f>
        <v>100</v>
      </c>
      <c r="Z144" s="318">
        <f>IFERROR(ROUND(Raming[[#This Row],[Hoeveelheid voorzien]]*Raming[[#This Row],[Aquafin]]/100,2),0)</f>
        <v>155</v>
      </c>
      <c r="AA144" s="318">
        <f>IFERROR(ROUND(Raming[[#This Row],[HV1]]*Raming[[#This Row],[EHP]],2),0)</f>
        <v>14658.35</v>
      </c>
      <c r="AB144" s="319">
        <f>IFERROR(ROUND(Raming[[#This Row],[Hoeveelheid voorzien]]*Raming[[#This Row],[Aandeel 2]]/100,2),0)</f>
        <v>0</v>
      </c>
      <c r="AC144" s="319">
        <f>IFERROR(ROUND(Raming[[#This Row],[HV2]]*Raming[[#This Row],[EHP]],2),0)</f>
        <v>0</v>
      </c>
      <c r="AD144" s="320">
        <f>IFERROR(ROUND(Raming[[#This Row],[Hoeveelheid voorzien]]*Raming[[#This Row],[Aandeel 3]]/100,2),0)</f>
        <v>0</v>
      </c>
      <c r="AE144" s="320">
        <f>IFERROR(ROUND(Raming[[#This Row],[HV3]]*Raming[[#This Row],[EHP]],2),0)</f>
        <v>0</v>
      </c>
      <c r="AF144" s="321">
        <f>IFERROR(ROUND(Raming[[#This Row],[Hoeveelheid voorzien]]*Raming[[#This Row],[Aandeel 4]]/100,2),0)</f>
        <v>0</v>
      </c>
      <c r="AG144" s="321">
        <f>IFERROR(ROUND(Raming[[#This Row],[HV4]]*Raming[[#This Row],[EHP]],2),0)</f>
        <v>0</v>
      </c>
      <c r="AH144" s="322">
        <f>IFERROR(ROUND(Raming[[#This Row],[Hoeveelheid voorzien]]*Raming[[#This Row],[Aandeel 5]]/100,2),0)</f>
        <v>0</v>
      </c>
      <c r="AI144" s="322">
        <f>IFERROR(ROUND(Raming[[#This Row],[HV5]]*Raming[[#This Row],[EHP]],2),0)</f>
        <v>0</v>
      </c>
      <c r="AJ144" s="323">
        <f>IFERROR(ROUND(Raming[[#This Row],[Hoeveelheid voorzien]]*Raming[[#This Row],[Aandeel 6]]/100,2),0)</f>
        <v>0</v>
      </c>
      <c r="AK144" s="323">
        <f>IFERROR(ROUND(Raming[[#This Row],[HV6]]*Raming[[#This Row],[EHP]],2),0)</f>
        <v>0</v>
      </c>
      <c r="AL144" s="324">
        <f>IFERROR(ROUND(Raming[[#This Row],[Hoeveelheid voorzien]]*Raming[[#This Row],[Aandeel 7]]/100,2),0)</f>
        <v>0</v>
      </c>
      <c r="AM144" s="324">
        <f>IFERROR(ROUND(Raming[[#This Row],[HV7]]*Raming[[#This Row],[EHP]],2),0)</f>
        <v>0</v>
      </c>
      <c r="AN144" s="89">
        <f>Raming[[#This Row],[HV7]]+Raming[[#This Row],[HV6]]+Raming[[#This Row],[HV5]]+Raming[[#This Row],[HV4]]+Raming[[#This Row],[HV3]]+Raming[[#This Row],[HV2]]+Raming[[#This Row],[HV1]]</f>
        <v>155</v>
      </c>
      <c r="AO144" s="89"/>
      <c r="AP144" s="94" t="str">
        <f>IFERROR(ROUND(AVERAGE(Raming[[#This Row],[kolom niet invullen]:[243/001]]),2),"")</f>
        <v/>
      </c>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row>
    <row r="145" spans="1:111" ht="22.5">
      <c r="A145" s="156">
        <f>IF(Raming[[#This Row],[Nummering]]=1,SUM($B$9:B145),0)</f>
        <v>85</v>
      </c>
      <c r="B145" s="242">
        <f>IF(Raming[[#This Row],[Hoeveelheid voorzien]]&gt;0,1,0)</f>
        <v>1</v>
      </c>
      <c r="C145" s="116" t="s">
        <v>55</v>
      </c>
      <c r="D145" s="117" t="s">
        <v>205</v>
      </c>
      <c r="E145" s="49"/>
      <c r="F145" s="47" t="s">
        <v>206</v>
      </c>
      <c r="G145" s="22"/>
      <c r="H145" s="236"/>
      <c r="I145" s="117" t="s">
        <v>58</v>
      </c>
      <c r="J145" s="253" t="s">
        <v>68</v>
      </c>
      <c r="K145" s="118">
        <v>94.57</v>
      </c>
      <c r="L145" s="327"/>
      <c r="M145" s="157" t="s">
        <v>803</v>
      </c>
      <c r="N145" s="95" t="s">
        <v>713</v>
      </c>
      <c r="O145" s="40">
        <v>400</v>
      </c>
      <c r="P145" s="73">
        <f>Raming[[#This Row],[Hoeveelheid voorzien]]*Raming[[#This Row],[EHP]]</f>
        <v>37828</v>
      </c>
      <c r="Q145" s="50" t="s">
        <v>64</v>
      </c>
      <c r="R145" s="74">
        <v>100</v>
      </c>
      <c r="S145" s="329"/>
      <c r="T145" s="330"/>
      <c r="U145" s="331"/>
      <c r="V145" s="332"/>
      <c r="W145" s="333"/>
      <c r="X145" s="334"/>
      <c r="Y145" s="89">
        <f>SUM(Raming[[#This Row],[Aquafin]:[Aandeel 7]])</f>
        <v>100</v>
      </c>
      <c r="Z145" s="318">
        <f>IFERROR(ROUND(Raming[[#This Row],[Hoeveelheid voorzien]]*Raming[[#This Row],[Aquafin]]/100,2),0)</f>
        <v>400</v>
      </c>
      <c r="AA145" s="318">
        <f>IFERROR(ROUND(Raming[[#This Row],[HV1]]*Raming[[#This Row],[EHP]],2),0)</f>
        <v>37828</v>
      </c>
      <c r="AB145" s="319">
        <f>IFERROR(ROUND(Raming[[#This Row],[Hoeveelheid voorzien]]*Raming[[#This Row],[Aandeel 2]]/100,2),0)</f>
        <v>0</v>
      </c>
      <c r="AC145" s="319">
        <f>IFERROR(ROUND(Raming[[#This Row],[HV2]]*Raming[[#This Row],[EHP]],2),0)</f>
        <v>0</v>
      </c>
      <c r="AD145" s="320">
        <f>IFERROR(ROUND(Raming[[#This Row],[Hoeveelheid voorzien]]*Raming[[#This Row],[Aandeel 3]]/100,2),0)</f>
        <v>0</v>
      </c>
      <c r="AE145" s="320">
        <f>IFERROR(ROUND(Raming[[#This Row],[HV3]]*Raming[[#This Row],[EHP]],2),0)</f>
        <v>0</v>
      </c>
      <c r="AF145" s="321">
        <f>IFERROR(ROUND(Raming[[#This Row],[Hoeveelheid voorzien]]*Raming[[#This Row],[Aandeel 4]]/100,2),0)</f>
        <v>0</v>
      </c>
      <c r="AG145" s="321">
        <f>IFERROR(ROUND(Raming[[#This Row],[HV4]]*Raming[[#This Row],[EHP]],2),0)</f>
        <v>0</v>
      </c>
      <c r="AH145" s="322">
        <f>IFERROR(ROUND(Raming[[#This Row],[Hoeveelheid voorzien]]*Raming[[#This Row],[Aandeel 5]]/100,2),0)</f>
        <v>0</v>
      </c>
      <c r="AI145" s="322">
        <f>IFERROR(ROUND(Raming[[#This Row],[HV5]]*Raming[[#This Row],[EHP]],2),0)</f>
        <v>0</v>
      </c>
      <c r="AJ145" s="323">
        <f>IFERROR(ROUND(Raming[[#This Row],[Hoeveelheid voorzien]]*Raming[[#This Row],[Aandeel 6]]/100,2),0)</f>
        <v>0</v>
      </c>
      <c r="AK145" s="323">
        <f>IFERROR(ROUND(Raming[[#This Row],[HV6]]*Raming[[#This Row],[EHP]],2),0)</f>
        <v>0</v>
      </c>
      <c r="AL145" s="324">
        <f>IFERROR(ROUND(Raming[[#This Row],[Hoeveelheid voorzien]]*Raming[[#This Row],[Aandeel 7]]/100,2),0)</f>
        <v>0</v>
      </c>
      <c r="AM145" s="324">
        <f>IFERROR(ROUND(Raming[[#This Row],[HV7]]*Raming[[#This Row],[EHP]],2),0)</f>
        <v>0</v>
      </c>
      <c r="AN145" s="89">
        <f>Raming[[#This Row],[HV7]]+Raming[[#This Row],[HV6]]+Raming[[#This Row],[HV5]]+Raming[[#This Row],[HV4]]+Raming[[#This Row],[HV3]]+Raming[[#This Row],[HV2]]+Raming[[#This Row],[HV1]]</f>
        <v>400</v>
      </c>
      <c r="AO145" s="89"/>
      <c r="AP145" s="94" t="str">
        <f>IFERROR(ROUND(AVERAGE(Raming[[#This Row],[kolom niet invullen]:[243/001]]),2),"")</f>
        <v/>
      </c>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row>
    <row r="146" spans="1:111" ht="22.5">
      <c r="A146" s="156">
        <f>IF(Raming[[#This Row],[Nummering]]=1,SUM($B$9:B146),0)</f>
        <v>86</v>
      </c>
      <c r="B146" s="242">
        <f>IF(Raming[[#This Row],[Hoeveelheid voorzien]]&gt;0,1,0)</f>
        <v>1</v>
      </c>
      <c r="C146" s="116" t="s">
        <v>60</v>
      </c>
      <c r="D146" s="117"/>
      <c r="E146" s="289" t="s">
        <v>61</v>
      </c>
      <c r="F146" s="291"/>
      <c r="G146" s="291" t="s">
        <v>696</v>
      </c>
      <c r="H146" s="236" t="s">
        <v>207</v>
      </c>
      <c r="I146" s="117" t="s">
        <v>58</v>
      </c>
      <c r="J146" s="253" t="s">
        <v>68</v>
      </c>
      <c r="K146" s="118">
        <v>6.88</v>
      </c>
      <c r="L146" s="327"/>
      <c r="M146" s="48" t="s">
        <v>211</v>
      </c>
      <c r="N146" s="95" t="s">
        <v>713</v>
      </c>
      <c r="O146" s="40">
        <v>555</v>
      </c>
      <c r="P146" s="73">
        <f>Raming[[#This Row],[Hoeveelheid voorzien]]*Raming[[#This Row],[EHP]]</f>
        <v>3818.4</v>
      </c>
      <c r="Q146" s="50" t="s">
        <v>64</v>
      </c>
      <c r="R146" s="74">
        <v>100</v>
      </c>
      <c r="S146" s="329"/>
      <c r="T146" s="330"/>
      <c r="U146" s="331"/>
      <c r="V146" s="332"/>
      <c r="W146" s="333"/>
      <c r="X146" s="334"/>
      <c r="Y146" s="89">
        <f>SUM(Raming[[#This Row],[Aquafin]:[Aandeel 7]])</f>
        <v>100</v>
      </c>
      <c r="Z146" s="318">
        <f>IFERROR(ROUND(Raming[[#This Row],[Hoeveelheid voorzien]]*Raming[[#This Row],[Aquafin]]/100,2),0)</f>
        <v>555</v>
      </c>
      <c r="AA146" s="318">
        <f>IFERROR(ROUND(Raming[[#This Row],[HV1]]*Raming[[#This Row],[EHP]],2),0)</f>
        <v>3818.4</v>
      </c>
      <c r="AB146" s="319">
        <f>IFERROR(ROUND(Raming[[#This Row],[Hoeveelheid voorzien]]*Raming[[#This Row],[Aandeel 2]]/100,2),0)</f>
        <v>0</v>
      </c>
      <c r="AC146" s="319">
        <f>IFERROR(ROUND(Raming[[#This Row],[HV2]]*Raming[[#This Row],[EHP]],2),0)</f>
        <v>0</v>
      </c>
      <c r="AD146" s="320">
        <f>IFERROR(ROUND(Raming[[#This Row],[Hoeveelheid voorzien]]*Raming[[#This Row],[Aandeel 3]]/100,2),0)</f>
        <v>0</v>
      </c>
      <c r="AE146" s="320">
        <f>IFERROR(ROUND(Raming[[#This Row],[HV3]]*Raming[[#This Row],[EHP]],2),0)</f>
        <v>0</v>
      </c>
      <c r="AF146" s="321">
        <f>IFERROR(ROUND(Raming[[#This Row],[Hoeveelheid voorzien]]*Raming[[#This Row],[Aandeel 4]]/100,2),0)</f>
        <v>0</v>
      </c>
      <c r="AG146" s="321">
        <f>IFERROR(ROUND(Raming[[#This Row],[HV4]]*Raming[[#This Row],[EHP]],2),0)</f>
        <v>0</v>
      </c>
      <c r="AH146" s="322">
        <f>IFERROR(ROUND(Raming[[#This Row],[Hoeveelheid voorzien]]*Raming[[#This Row],[Aandeel 5]]/100,2),0)</f>
        <v>0</v>
      </c>
      <c r="AI146" s="322">
        <f>IFERROR(ROUND(Raming[[#This Row],[HV5]]*Raming[[#This Row],[EHP]],2),0)</f>
        <v>0</v>
      </c>
      <c r="AJ146" s="323">
        <f>IFERROR(ROUND(Raming[[#This Row],[Hoeveelheid voorzien]]*Raming[[#This Row],[Aandeel 6]]/100,2),0)</f>
        <v>0</v>
      </c>
      <c r="AK146" s="323">
        <f>IFERROR(ROUND(Raming[[#This Row],[HV6]]*Raming[[#This Row],[EHP]],2),0)</f>
        <v>0</v>
      </c>
      <c r="AL146" s="324">
        <f>IFERROR(ROUND(Raming[[#This Row],[Hoeveelheid voorzien]]*Raming[[#This Row],[Aandeel 7]]/100,2),0)</f>
        <v>0</v>
      </c>
      <c r="AM146" s="324">
        <f>IFERROR(ROUND(Raming[[#This Row],[HV7]]*Raming[[#This Row],[EHP]],2),0)</f>
        <v>0</v>
      </c>
      <c r="AN146" s="89">
        <f>Raming[[#This Row],[HV7]]+Raming[[#This Row],[HV6]]+Raming[[#This Row],[HV5]]+Raming[[#This Row],[HV4]]+Raming[[#This Row],[HV3]]+Raming[[#This Row],[HV2]]+Raming[[#This Row],[HV1]]</f>
        <v>555</v>
      </c>
      <c r="AO146" s="89"/>
      <c r="AP146" s="94" t="str">
        <f>IFERROR(ROUND(AVERAGE(Raming[[#This Row],[kolom niet invullen]:[243/001]]),2),"")</f>
        <v/>
      </c>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row>
    <row r="147" spans="1:111" ht="33.75">
      <c r="A147" s="156">
        <f>IF(Raming[[#This Row],[Nummering]]=1,SUM($B$9:B147),0)</f>
        <v>87</v>
      </c>
      <c r="B147" s="242">
        <f>IF(Raming[[#This Row],[Hoeveelheid voorzien]]&gt;0,1,0)</f>
        <v>1</v>
      </c>
      <c r="C147" s="116" t="s">
        <v>60</v>
      </c>
      <c r="D147" s="247"/>
      <c r="E147" s="248" t="s">
        <v>61</v>
      </c>
      <c r="F147" s="249"/>
      <c r="G147" s="54" t="s">
        <v>810</v>
      </c>
      <c r="H147" s="252"/>
      <c r="I147" s="117" t="s">
        <v>58</v>
      </c>
      <c r="J147" s="253" t="s">
        <v>68</v>
      </c>
      <c r="K147" s="118">
        <v>5.0199999999999996</v>
      </c>
      <c r="L147" s="317"/>
      <c r="M147" s="172"/>
      <c r="N147" s="95" t="s">
        <v>713</v>
      </c>
      <c r="O147" s="254">
        <v>850</v>
      </c>
      <c r="P147" s="73">
        <f>Raming[[#This Row],[Hoeveelheid voorzien]]*Raming[[#This Row],[EHP]]</f>
        <v>4267</v>
      </c>
      <c r="Q147" s="52"/>
      <c r="R147" s="74">
        <v>100</v>
      </c>
      <c r="S147" s="329"/>
      <c r="T147" s="330"/>
      <c r="U147" s="331"/>
      <c r="V147" s="332"/>
      <c r="W147" s="333"/>
      <c r="X147" s="334"/>
      <c r="Y147" s="89">
        <f>SUM(Raming[[#This Row],[Aquafin]:[Aandeel 7]])</f>
        <v>100</v>
      </c>
      <c r="Z147" s="318">
        <f>IFERROR(ROUND(Raming[[#This Row],[Hoeveelheid voorzien]]*Raming[[#This Row],[Aquafin]]/100,2),0)</f>
        <v>850</v>
      </c>
      <c r="AA147" s="318">
        <f>IFERROR(ROUND(Raming[[#This Row],[HV1]]*Raming[[#This Row],[EHP]],2),0)</f>
        <v>4267</v>
      </c>
      <c r="AB147" s="319">
        <f>IFERROR(ROUND(Raming[[#This Row],[Hoeveelheid voorzien]]*Raming[[#This Row],[Aandeel 2]]/100,2),0)</f>
        <v>0</v>
      </c>
      <c r="AC147" s="319">
        <f>IFERROR(ROUND(Raming[[#This Row],[HV2]]*Raming[[#This Row],[EHP]],2),0)</f>
        <v>0</v>
      </c>
      <c r="AD147" s="320">
        <f>IFERROR(ROUND(Raming[[#This Row],[Hoeveelheid voorzien]]*Raming[[#This Row],[Aandeel 3]]/100,2),0)</f>
        <v>0</v>
      </c>
      <c r="AE147" s="320">
        <f>IFERROR(ROUND(Raming[[#This Row],[HV3]]*Raming[[#This Row],[EHP]],2),0)</f>
        <v>0</v>
      </c>
      <c r="AF147" s="321">
        <f>IFERROR(ROUND(Raming[[#This Row],[Hoeveelheid voorzien]]*Raming[[#This Row],[Aandeel 4]]/100,2),0)</f>
        <v>0</v>
      </c>
      <c r="AG147" s="321">
        <f>IFERROR(ROUND(Raming[[#This Row],[HV4]]*Raming[[#This Row],[EHP]],2),0)</f>
        <v>0</v>
      </c>
      <c r="AH147" s="322">
        <f>IFERROR(ROUND(Raming[[#This Row],[Hoeveelheid voorzien]]*Raming[[#This Row],[Aandeel 5]]/100,2),0)</f>
        <v>0</v>
      </c>
      <c r="AI147" s="322">
        <f>IFERROR(ROUND(Raming[[#This Row],[HV5]]*Raming[[#This Row],[EHP]],2),0)</f>
        <v>0</v>
      </c>
      <c r="AJ147" s="323">
        <f>IFERROR(ROUND(Raming[[#This Row],[Hoeveelheid voorzien]]*Raming[[#This Row],[Aandeel 6]]/100,2),0)</f>
        <v>0</v>
      </c>
      <c r="AK147" s="323">
        <f>IFERROR(ROUND(Raming[[#This Row],[HV6]]*Raming[[#This Row],[EHP]],2),0)</f>
        <v>0</v>
      </c>
      <c r="AL147" s="324">
        <f>IFERROR(ROUND(Raming[[#This Row],[Hoeveelheid voorzien]]*Raming[[#This Row],[Aandeel 7]]/100,2),0)</f>
        <v>0</v>
      </c>
      <c r="AM147" s="324">
        <f>IFERROR(ROUND(Raming[[#This Row],[HV7]]*Raming[[#This Row],[EHP]],2),0)</f>
        <v>0</v>
      </c>
      <c r="AN147" s="89">
        <f>Raming[[#This Row],[HV7]]+Raming[[#This Row],[HV6]]+Raming[[#This Row],[HV5]]+Raming[[#This Row],[HV4]]+Raming[[#This Row],[HV3]]+Raming[[#This Row],[HV2]]+Raming[[#This Row],[HV1]]</f>
        <v>850</v>
      </c>
      <c r="AO147" s="89"/>
      <c r="AP147" s="94" t="str">
        <f>IFERROR(ROUND(AVERAGE(Raming[[#This Row],[kolom niet invullen]:[243/001]]),2),"")</f>
        <v/>
      </c>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row>
    <row r="148" spans="1:111" ht="33.75">
      <c r="A148" s="156">
        <f>IF(Raming[[#This Row],[Nummering]]=1,SUM($B$9:B148),0)</f>
        <v>88</v>
      </c>
      <c r="B148" s="242">
        <f>IF(Raming[[#This Row],[Hoeveelheid voorzien]]&gt;0,1,0)</f>
        <v>1</v>
      </c>
      <c r="C148" s="116" t="s">
        <v>60</v>
      </c>
      <c r="D148" s="51"/>
      <c r="E148" s="49" t="s">
        <v>61</v>
      </c>
      <c r="F148" s="123"/>
      <c r="G148" s="54" t="s">
        <v>811</v>
      </c>
      <c r="H148" s="236"/>
      <c r="I148" s="117" t="s">
        <v>58</v>
      </c>
      <c r="J148" s="253" t="s">
        <v>68</v>
      </c>
      <c r="K148" s="118">
        <v>7.29</v>
      </c>
      <c r="L148" s="327"/>
      <c r="M148" s="48"/>
      <c r="N148" s="95" t="s">
        <v>713</v>
      </c>
      <c r="O148" s="40">
        <v>725</v>
      </c>
      <c r="P148" s="73">
        <f>Raming[[#This Row],[Hoeveelheid voorzien]]*Raming[[#This Row],[EHP]]</f>
        <v>5285.25</v>
      </c>
      <c r="Q148" s="50" t="s">
        <v>64</v>
      </c>
      <c r="R148" s="74">
        <v>100</v>
      </c>
      <c r="S148" s="329"/>
      <c r="T148" s="330"/>
      <c r="U148" s="331"/>
      <c r="V148" s="332"/>
      <c r="W148" s="333"/>
      <c r="X148" s="334"/>
      <c r="Y148" s="89">
        <f>SUM(Raming[[#This Row],[Aquafin]:[Aandeel 7]])</f>
        <v>100</v>
      </c>
      <c r="Z148" s="318">
        <f>IFERROR(ROUND(Raming[[#This Row],[Hoeveelheid voorzien]]*Raming[[#This Row],[Aquafin]]/100,2),0)</f>
        <v>725</v>
      </c>
      <c r="AA148" s="318">
        <f>IFERROR(ROUND(Raming[[#This Row],[HV1]]*Raming[[#This Row],[EHP]],2),0)</f>
        <v>5285.25</v>
      </c>
      <c r="AB148" s="319">
        <f>IFERROR(ROUND(Raming[[#This Row],[Hoeveelheid voorzien]]*Raming[[#This Row],[Aandeel 2]]/100,2),0)</f>
        <v>0</v>
      </c>
      <c r="AC148" s="319">
        <f>IFERROR(ROUND(Raming[[#This Row],[HV2]]*Raming[[#This Row],[EHP]],2),0)</f>
        <v>0</v>
      </c>
      <c r="AD148" s="320">
        <f>IFERROR(ROUND(Raming[[#This Row],[Hoeveelheid voorzien]]*Raming[[#This Row],[Aandeel 3]]/100,2),0)</f>
        <v>0</v>
      </c>
      <c r="AE148" s="320">
        <f>IFERROR(ROUND(Raming[[#This Row],[HV3]]*Raming[[#This Row],[EHP]],2),0)</f>
        <v>0</v>
      </c>
      <c r="AF148" s="321">
        <f>IFERROR(ROUND(Raming[[#This Row],[Hoeveelheid voorzien]]*Raming[[#This Row],[Aandeel 4]]/100,2),0)</f>
        <v>0</v>
      </c>
      <c r="AG148" s="321">
        <f>IFERROR(ROUND(Raming[[#This Row],[HV4]]*Raming[[#This Row],[EHP]],2),0)</f>
        <v>0</v>
      </c>
      <c r="AH148" s="322">
        <f>IFERROR(ROUND(Raming[[#This Row],[Hoeveelheid voorzien]]*Raming[[#This Row],[Aandeel 5]]/100,2),0)</f>
        <v>0</v>
      </c>
      <c r="AI148" s="322">
        <f>IFERROR(ROUND(Raming[[#This Row],[HV5]]*Raming[[#This Row],[EHP]],2),0)</f>
        <v>0</v>
      </c>
      <c r="AJ148" s="323">
        <f>IFERROR(ROUND(Raming[[#This Row],[Hoeveelheid voorzien]]*Raming[[#This Row],[Aandeel 6]]/100,2),0)</f>
        <v>0</v>
      </c>
      <c r="AK148" s="323">
        <f>IFERROR(ROUND(Raming[[#This Row],[HV6]]*Raming[[#This Row],[EHP]],2),0)</f>
        <v>0</v>
      </c>
      <c r="AL148" s="324">
        <f>IFERROR(ROUND(Raming[[#This Row],[Hoeveelheid voorzien]]*Raming[[#This Row],[Aandeel 7]]/100,2),0)</f>
        <v>0</v>
      </c>
      <c r="AM148" s="324">
        <f>IFERROR(ROUND(Raming[[#This Row],[HV7]]*Raming[[#This Row],[EHP]],2),0)</f>
        <v>0</v>
      </c>
      <c r="AN148" s="89">
        <f>Raming[[#This Row],[HV7]]+Raming[[#This Row],[HV6]]+Raming[[#This Row],[HV5]]+Raming[[#This Row],[HV4]]+Raming[[#This Row],[HV3]]+Raming[[#This Row],[HV2]]+Raming[[#This Row],[HV1]]</f>
        <v>725</v>
      </c>
      <c r="AO148" s="89"/>
      <c r="AP148" s="94" t="str">
        <f>IFERROR(ROUND(AVERAGE(Raming[[#This Row],[kolom niet invullen]:[243/001]]),2),"")</f>
        <v/>
      </c>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row>
    <row r="149" spans="1:111" ht="22.5">
      <c r="A149" s="156">
        <f>IF(Raming[[#This Row],[Nummering]]=1,SUM($B$9:B149),0)</f>
        <v>89</v>
      </c>
      <c r="B149" s="242">
        <f>IF(Raming[[#This Row],[Hoeveelheid voorzien]]&gt;0,1,0)</f>
        <v>1</v>
      </c>
      <c r="C149" s="116" t="s">
        <v>60</v>
      </c>
      <c r="D149" s="57"/>
      <c r="E149" s="49" t="s">
        <v>61</v>
      </c>
      <c r="F149" s="56"/>
      <c r="G149" s="54" t="s">
        <v>812</v>
      </c>
      <c r="H149" s="149"/>
      <c r="I149" s="117" t="s">
        <v>58</v>
      </c>
      <c r="J149" s="253" t="s">
        <v>68</v>
      </c>
      <c r="K149" s="118">
        <v>12.69</v>
      </c>
      <c r="L149" s="327"/>
      <c r="M149" s="48"/>
      <c r="N149" s="95" t="s">
        <v>713</v>
      </c>
      <c r="O149" s="40">
        <v>850</v>
      </c>
      <c r="P149" s="73">
        <f>Raming[[#This Row],[Hoeveelheid voorzien]]*Raming[[#This Row],[EHP]]</f>
        <v>10786.5</v>
      </c>
      <c r="Q149" s="50" t="s">
        <v>64</v>
      </c>
      <c r="R149" s="74">
        <v>100</v>
      </c>
      <c r="S149" s="329"/>
      <c r="T149" s="330"/>
      <c r="U149" s="331"/>
      <c r="V149" s="332"/>
      <c r="W149" s="333"/>
      <c r="X149" s="334"/>
      <c r="Y149" s="89">
        <f>SUM(Raming[[#This Row],[Aquafin]:[Aandeel 7]])</f>
        <v>100</v>
      </c>
      <c r="Z149" s="318">
        <f>IFERROR(ROUND(Raming[[#This Row],[Hoeveelheid voorzien]]*Raming[[#This Row],[Aquafin]]/100,2),0)</f>
        <v>850</v>
      </c>
      <c r="AA149" s="318">
        <f>IFERROR(ROUND(Raming[[#This Row],[HV1]]*Raming[[#This Row],[EHP]],2),0)</f>
        <v>10786.5</v>
      </c>
      <c r="AB149" s="319">
        <f>IFERROR(ROUND(Raming[[#This Row],[Hoeveelheid voorzien]]*Raming[[#This Row],[Aandeel 2]]/100,2),0)</f>
        <v>0</v>
      </c>
      <c r="AC149" s="319">
        <f>IFERROR(ROUND(Raming[[#This Row],[HV2]]*Raming[[#This Row],[EHP]],2),0)</f>
        <v>0</v>
      </c>
      <c r="AD149" s="320">
        <f>IFERROR(ROUND(Raming[[#This Row],[Hoeveelheid voorzien]]*Raming[[#This Row],[Aandeel 3]]/100,2),0)</f>
        <v>0</v>
      </c>
      <c r="AE149" s="320">
        <f>IFERROR(ROUND(Raming[[#This Row],[HV3]]*Raming[[#This Row],[EHP]],2),0)</f>
        <v>0</v>
      </c>
      <c r="AF149" s="321">
        <f>IFERROR(ROUND(Raming[[#This Row],[Hoeveelheid voorzien]]*Raming[[#This Row],[Aandeel 4]]/100,2),0)</f>
        <v>0</v>
      </c>
      <c r="AG149" s="321">
        <f>IFERROR(ROUND(Raming[[#This Row],[HV4]]*Raming[[#This Row],[EHP]],2),0)</f>
        <v>0</v>
      </c>
      <c r="AH149" s="322">
        <f>IFERROR(ROUND(Raming[[#This Row],[Hoeveelheid voorzien]]*Raming[[#This Row],[Aandeel 5]]/100,2),0)</f>
        <v>0</v>
      </c>
      <c r="AI149" s="322">
        <f>IFERROR(ROUND(Raming[[#This Row],[HV5]]*Raming[[#This Row],[EHP]],2),0)</f>
        <v>0</v>
      </c>
      <c r="AJ149" s="323">
        <f>IFERROR(ROUND(Raming[[#This Row],[Hoeveelheid voorzien]]*Raming[[#This Row],[Aandeel 6]]/100,2),0)</f>
        <v>0</v>
      </c>
      <c r="AK149" s="323">
        <f>IFERROR(ROUND(Raming[[#This Row],[HV6]]*Raming[[#This Row],[EHP]],2),0)</f>
        <v>0</v>
      </c>
      <c r="AL149" s="324">
        <f>IFERROR(ROUND(Raming[[#This Row],[Hoeveelheid voorzien]]*Raming[[#This Row],[Aandeel 7]]/100,2),0)</f>
        <v>0</v>
      </c>
      <c r="AM149" s="324">
        <f>IFERROR(ROUND(Raming[[#This Row],[HV7]]*Raming[[#This Row],[EHP]],2),0)</f>
        <v>0</v>
      </c>
      <c r="AN149" s="89">
        <f>Raming[[#This Row],[HV7]]+Raming[[#This Row],[HV6]]+Raming[[#This Row],[HV5]]+Raming[[#This Row],[HV4]]+Raming[[#This Row],[HV3]]+Raming[[#This Row],[HV2]]+Raming[[#This Row],[HV1]]</f>
        <v>850</v>
      </c>
      <c r="AO149" s="89"/>
      <c r="AP149" s="94" t="str">
        <f>IFERROR(ROUND(AVERAGE(Raming[[#This Row],[kolom niet invullen]:[243/001]]),2),"")</f>
        <v/>
      </c>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row>
    <row r="150" spans="1:111" ht="22.5">
      <c r="A150" s="156">
        <f>IF(Raming[[#This Row],[Nummering]]=1,SUM($B$9:B150),0)</f>
        <v>90</v>
      </c>
      <c r="B150" s="242">
        <f>IF(Raming[[#This Row],[Hoeveelheid voorzien]]&gt;0,1,0)</f>
        <v>1</v>
      </c>
      <c r="C150" s="116" t="s">
        <v>60</v>
      </c>
      <c r="D150" s="57"/>
      <c r="E150" s="49" t="s">
        <v>61</v>
      </c>
      <c r="F150" s="56"/>
      <c r="G150" s="54" t="s">
        <v>813</v>
      </c>
      <c r="H150" s="149"/>
      <c r="I150" s="117" t="s">
        <v>58</v>
      </c>
      <c r="J150" s="253" t="s">
        <v>68</v>
      </c>
      <c r="K150" s="118">
        <v>9</v>
      </c>
      <c r="L150" s="327"/>
      <c r="M150" s="48" t="s">
        <v>211</v>
      </c>
      <c r="N150" s="95" t="s">
        <v>713</v>
      </c>
      <c r="O150" s="40">
        <v>555</v>
      </c>
      <c r="P150" s="73">
        <f>Raming[[#This Row],[Hoeveelheid voorzien]]*Raming[[#This Row],[EHP]]</f>
        <v>4995</v>
      </c>
      <c r="Q150" s="50" t="s">
        <v>64</v>
      </c>
      <c r="R150" s="74">
        <v>100</v>
      </c>
      <c r="S150" s="329"/>
      <c r="T150" s="330"/>
      <c r="U150" s="331"/>
      <c r="V150" s="332"/>
      <c r="W150" s="333"/>
      <c r="X150" s="334"/>
      <c r="Y150" s="89">
        <f>SUM(Raming[[#This Row],[Aquafin]:[Aandeel 7]])</f>
        <v>100</v>
      </c>
      <c r="Z150" s="318">
        <f>IFERROR(ROUND(Raming[[#This Row],[Hoeveelheid voorzien]]*Raming[[#This Row],[Aquafin]]/100,2),0)</f>
        <v>555</v>
      </c>
      <c r="AA150" s="318">
        <f>IFERROR(ROUND(Raming[[#This Row],[HV1]]*Raming[[#This Row],[EHP]],2),0)</f>
        <v>4995</v>
      </c>
      <c r="AB150" s="319">
        <f>IFERROR(ROUND(Raming[[#This Row],[Hoeveelheid voorzien]]*Raming[[#This Row],[Aandeel 2]]/100,2),0)</f>
        <v>0</v>
      </c>
      <c r="AC150" s="319">
        <f>IFERROR(ROUND(Raming[[#This Row],[HV2]]*Raming[[#This Row],[EHP]],2),0)</f>
        <v>0</v>
      </c>
      <c r="AD150" s="320">
        <f>IFERROR(ROUND(Raming[[#This Row],[Hoeveelheid voorzien]]*Raming[[#This Row],[Aandeel 3]]/100,2),0)</f>
        <v>0</v>
      </c>
      <c r="AE150" s="320">
        <f>IFERROR(ROUND(Raming[[#This Row],[HV3]]*Raming[[#This Row],[EHP]],2),0)</f>
        <v>0</v>
      </c>
      <c r="AF150" s="321">
        <f>IFERROR(ROUND(Raming[[#This Row],[Hoeveelheid voorzien]]*Raming[[#This Row],[Aandeel 4]]/100,2),0)</f>
        <v>0</v>
      </c>
      <c r="AG150" s="321">
        <f>IFERROR(ROUND(Raming[[#This Row],[HV4]]*Raming[[#This Row],[EHP]],2),0)</f>
        <v>0</v>
      </c>
      <c r="AH150" s="322">
        <f>IFERROR(ROUND(Raming[[#This Row],[Hoeveelheid voorzien]]*Raming[[#This Row],[Aandeel 5]]/100,2),0)</f>
        <v>0</v>
      </c>
      <c r="AI150" s="322">
        <f>IFERROR(ROUND(Raming[[#This Row],[HV5]]*Raming[[#This Row],[EHP]],2),0)</f>
        <v>0</v>
      </c>
      <c r="AJ150" s="323">
        <f>IFERROR(ROUND(Raming[[#This Row],[Hoeveelheid voorzien]]*Raming[[#This Row],[Aandeel 6]]/100,2),0)</f>
        <v>0</v>
      </c>
      <c r="AK150" s="323">
        <f>IFERROR(ROUND(Raming[[#This Row],[HV6]]*Raming[[#This Row],[EHP]],2),0)</f>
        <v>0</v>
      </c>
      <c r="AL150" s="324">
        <f>IFERROR(ROUND(Raming[[#This Row],[Hoeveelheid voorzien]]*Raming[[#This Row],[Aandeel 7]]/100,2),0)</f>
        <v>0</v>
      </c>
      <c r="AM150" s="324">
        <f>IFERROR(ROUND(Raming[[#This Row],[HV7]]*Raming[[#This Row],[EHP]],2),0)</f>
        <v>0</v>
      </c>
      <c r="AN150" s="89">
        <f>Raming[[#This Row],[HV7]]+Raming[[#This Row],[HV6]]+Raming[[#This Row],[HV5]]+Raming[[#This Row],[HV4]]+Raming[[#This Row],[HV3]]+Raming[[#This Row],[HV2]]+Raming[[#This Row],[HV1]]</f>
        <v>555</v>
      </c>
      <c r="AO150" s="89"/>
      <c r="AP150" s="94" t="str">
        <f>IFERROR(ROUND(AVERAGE(Raming[[#This Row],[kolom niet invullen]:[243/001]]),2),"")</f>
        <v/>
      </c>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row>
    <row r="151" spans="1:111" ht="22.5">
      <c r="A151" s="156">
        <f>IF(Raming[[#This Row],[Nummering]]=1,SUM($B$9:B151),0)</f>
        <v>91</v>
      </c>
      <c r="B151" s="242">
        <f>IF(Raming[[#This Row],[Hoeveelheid voorzien]]&gt;0,1,0)</f>
        <v>1</v>
      </c>
      <c r="C151" s="116" t="s">
        <v>60</v>
      </c>
      <c r="D151" s="57"/>
      <c r="E151" s="49" t="s">
        <v>61</v>
      </c>
      <c r="F151" s="56"/>
      <c r="G151" s="54" t="s">
        <v>814</v>
      </c>
      <c r="H151" s="149"/>
      <c r="I151" s="117" t="s">
        <v>58</v>
      </c>
      <c r="J151" s="253" t="s">
        <v>68</v>
      </c>
      <c r="K151" s="118">
        <v>9</v>
      </c>
      <c r="L151" s="327"/>
      <c r="M151" s="48"/>
      <c r="N151" s="95" t="s">
        <v>713</v>
      </c>
      <c r="O151" s="40">
        <v>725</v>
      </c>
      <c r="P151" s="73">
        <f>Raming[[#This Row],[Hoeveelheid voorzien]]*Raming[[#This Row],[EHP]]</f>
        <v>6525</v>
      </c>
      <c r="Q151" s="50" t="s">
        <v>64</v>
      </c>
      <c r="R151" s="74">
        <v>100</v>
      </c>
      <c r="S151" s="329"/>
      <c r="T151" s="330"/>
      <c r="U151" s="331"/>
      <c r="V151" s="332"/>
      <c r="W151" s="333"/>
      <c r="X151" s="334"/>
      <c r="Y151" s="89">
        <f>SUM(Raming[[#This Row],[Aquafin]:[Aandeel 7]])</f>
        <v>100</v>
      </c>
      <c r="Z151" s="318">
        <f>IFERROR(ROUND(Raming[[#This Row],[Hoeveelheid voorzien]]*Raming[[#This Row],[Aquafin]]/100,2),0)</f>
        <v>725</v>
      </c>
      <c r="AA151" s="318">
        <f>IFERROR(ROUND(Raming[[#This Row],[HV1]]*Raming[[#This Row],[EHP]],2),0)</f>
        <v>6525</v>
      </c>
      <c r="AB151" s="319">
        <f>IFERROR(ROUND(Raming[[#This Row],[Hoeveelheid voorzien]]*Raming[[#This Row],[Aandeel 2]]/100,2),0)</f>
        <v>0</v>
      </c>
      <c r="AC151" s="319">
        <f>IFERROR(ROUND(Raming[[#This Row],[HV2]]*Raming[[#This Row],[EHP]],2),0)</f>
        <v>0</v>
      </c>
      <c r="AD151" s="320">
        <f>IFERROR(ROUND(Raming[[#This Row],[Hoeveelheid voorzien]]*Raming[[#This Row],[Aandeel 3]]/100,2),0)</f>
        <v>0</v>
      </c>
      <c r="AE151" s="320">
        <f>IFERROR(ROUND(Raming[[#This Row],[HV3]]*Raming[[#This Row],[EHP]],2),0)</f>
        <v>0</v>
      </c>
      <c r="AF151" s="321">
        <f>IFERROR(ROUND(Raming[[#This Row],[Hoeveelheid voorzien]]*Raming[[#This Row],[Aandeel 4]]/100,2),0)</f>
        <v>0</v>
      </c>
      <c r="AG151" s="321">
        <f>IFERROR(ROUND(Raming[[#This Row],[HV4]]*Raming[[#This Row],[EHP]],2),0)</f>
        <v>0</v>
      </c>
      <c r="AH151" s="322">
        <f>IFERROR(ROUND(Raming[[#This Row],[Hoeveelheid voorzien]]*Raming[[#This Row],[Aandeel 5]]/100,2),0)</f>
        <v>0</v>
      </c>
      <c r="AI151" s="322">
        <f>IFERROR(ROUND(Raming[[#This Row],[HV5]]*Raming[[#This Row],[EHP]],2),0)</f>
        <v>0</v>
      </c>
      <c r="AJ151" s="323">
        <f>IFERROR(ROUND(Raming[[#This Row],[Hoeveelheid voorzien]]*Raming[[#This Row],[Aandeel 6]]/100,2),0)</f>
        <v>0</v>
      </c>
      <c r="AK151" s="323">
        <f>IFERROR(ROUND(Raming[[#This Row],[HV6]]*Raming[[#This Row],[EHP]],2),0)</f>
        <v>0</v>
      </c>
      <c r="AL151" s="324">
        <f>IFERROR(ROUND(Raming[[#This Row],[Hoeveelheid voorzien]]*Raming[[#This Row],[Aandeel 7]]/100,2),0)</f>
        <v>0</v>
      </c>
      <c r="AM151" s="324">
        <f>IFERROR(ROUND(Raming[[#This Row],[HV7]]*Raming[[#This Row],[EHP]],2),0)</f>
        <v>0</v>
      </c>
      <c r="AN151" s="89">
        <f>Raming[[#This Row],[HV7]]+Raming[[#This Row],[HV6]]+Raming[[#This Row],[HV5]]+Raming[[#This Row],[HV4]]+Raming[[#This Row],[HV3]]+Raming[[#This Row],[HV2]]+Raming[[#This Row],[HV1]]</f>
        <v>725</v>
      </c>
      <c r="AO151" s="89"/>
      <c r="AP151" s="94" t="str">
        <f>IFERROR(ROUND(AVERAGE(Raming[[#This Row],[kolom niet invullen]:[243/001]]),2),"")</f>
        <v/>
      </c>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row>
    <row r="152" spans="1:111">
      <c r="A152" s="156">
        <f>IF(Raming[[#This Row],[Nummering]]=1,SUM($B$9:B152),0)</f>
        <v>92</v>
      </c>
      <c r="B152" s="242">
        <f>IF(Raming[[#This Row],[Hoeveelheid voorzien]]&gt;0,1,0)</f>
        <v>1</v>
      </c>
      <c r="C152" s="116" t="s">
        <v>55</v>
      </c>
      <c r="D152" s="117" t="s">
        <v>208</v>
      </c>
      <c r="E152" s="49"/>
      <c r="F152" s="47" t="s">
        <v>190</v>
      </c>
      <c r="G152" s="22"/>
      <c r="H152" s="236" t="s">
        <v>209</v>
      </c>
      <c r="I152" s="117" t="s">
        <v>58</v>
      </c>
      <c r="J152" s="117" t="s">
        <v>63</v>
      </c>
      <c r="K152" s="118">
        <v>32.04</v>
      </c>
      <c r="L152" s="327"/>
      <c r="M152" s="48"/>
      <c r="N152" s="95" t="s">
        <v>713</v>
      </c>
      <c r="O152" s="40">
        <v>500</v>
      </c>
      <c r="P152" s="73">
        <f>Raming[[#This Row],[Hoeveelheid voorzien]]*Raming[[#This Row],[EHP]]</f>
        <v>16020</v>
      </c>
      <c r="Q152" s="50" t="s">
        <v>64</v>
      </c>
      <c r="R152" s="74">
        <v>100</v>
      </c>
      <c r="S152" s="329"/>
      <c r="T152" s="330"/>
      <c r="U152" s="331"/>
      <c r="V152" s="332"/>
      <c r="W152" s="333"/>
      <c r="X152" s="334"/>
      <c r="Y152" s="89">
        <f>SUM(Raming[[#This Row],[Aquafin]:[Aandeel 7]])</f>
        <v>100</v>
      </c>
      <c r="Z152" s="318">
        <f>IFERROR(ROUND(Raming[[#This Row],[Hoeveelheid voorzien]]*Raming[[#This Row],[Aquafin]]/100,2),0)</f>
        <v>500</v>
      </c>
      <c r="AA152" s="318">
        <f>IFERROR(ROUND(Raming[[#This Row],[HV1]]*Raming[[#This Row],[EHP]],2),0)</f>
        <v>16020</v>
      </c>
      <c r="AB152" s="319">
        <f>IFERROR(ROUND(Raming[[#This Row],[Hoeveelheid voorzien]]*Raming[[#This Row],[Aandeel 2]]/100,2),0)</f>
        <v>0</v>
      </c>
      <c r="AC152" s="319">
        <f>IFERROR(ROUND(Raming[[#This Row],[HV2]]*Raming[[#This Row],[EHP]],2),0)</f>
        <v>0</v>
      </c>
      <c r="AD152" s="320">
        <f>IFERROR(ROUND(Raming[[#This Row],[Hoeveelheid voorzien]]*Raming[[#This Row],[Aandeel 3]]/100,2),0)</f>
        <v>0</v>
      </c>
      <c r="AE152" s="320">
        <f>IFERROR(ROUND(Raming[[#This Row],[HV3]]*Raming[[#This Row],[EHP]],2),0)</f>
        <v>0</v>
      </c>
      <c r="AF152" s="321">
        <f>IFERROR(ROUND(Raming[[#This Row],[Hoeveelheid voorzien]]*Raming[[#This Row],[Aandeel 4]]/100,2),0)</f>
        <v>0</v>
      </c>
      <c r="AG152" s="321">
        <f>IFERROR(ROUND(Raming[[#This Row],[HV4]]*Raming[[#This Row],[EHP]],2),0)</f>
        <v>0</v>
      </c>
      <c r="AH152" s="322">
        <f>IFERROR(ROUND(Raming[[#This Row],[Hoeveelheid voorzien]]*Raming[[#This Row],[Aandeel 5]]/100,2),0)</f>
        <v>0</v>
      </c>
      <c r="AI152" s="322">
        <f>IFERROR(ROUND(Raming[[#This Row],[HV5]]*Raming[[#This Row],[EHP]],2),0)</f>
        <v>0</v>
      </c>
      <c r="AJ152" s="323">
        <f>IFERROR(ROUND(Raming[[#This Row],[Hoeveelheid voorzien]]*Raming[[#This Row],[Aandeel 6]]/100,2),0)</f>
        <v>0</v>
      </c>
      <c r="AK152" s="323">
        <f>IFERROR(ROUND(Raming[[#This Row],[HV6]]*Raming[[#This Row],[EHP]],2),0)</f>
        <v>0</v>
      </c>
      <c r="AL152" s="324">
        <f>IFERROR(ROUND(Raming[[#This Row],[Hoeveelheid voorzien]]*Raming[[#This Row],[Aandeel 7]]/100,2),0)</f>
        <v>0</v>
      </c>
      <c r="AM152" s="324">
        <f>IFERROR(ROUND(Raming[[#This Row],[HV7]]*Raming[[#This Row],[EHP]],2),0)</f>
        <v>0</v>
      </c>
      <c r="AN152" s="89">
        <f>Raming[[#This Row],[HV7]]+Raming[[#This Row],[HV6]]+Raming[[#This Row],[HV5]]+Raming[[#This Row],[HV4]]+Raming[[#This Row],[HV3]]+Raming[[#This Row],[HV2]]+Raming[[#This Row],[HV1]]</f>
        <v>500</v>
      </c>
      <c r="AO152" s="89"/>
      <c r="AP152" s="94" t="str">
        <f>IFERROR(ROUND(AVERAGE(Raming[[#This Row],[kolom niet invullen]:[243/001]]),2),"")</f>
        <v/>
      </c>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row>
    <row r="153" spans="1:111" ht="33.75">
      <c r="A153" s="156">
        <f>IF(Raming[[#This Row],[Nummering]]=1,SUM($B$9:B153),0)</f>
        <v>93</v>
      </c>
      <c r="B153" s="242">
        <f>IF(Raming[[#This Row],[Hoeveelheid voorzien]]&gt;0,1,0)</f>
        <v>1</v>
      </c>
      <c r="C153" s="116" t="s">
        <v>60</v>
      </c>
      <c r="D153" s="57"/>
      <c r="E153" s="49" t="s">
        <v>61</v>
      </c>
      <c r="F153" s="56"/>
      <c r="G153" s="54" t="s">
        <v>815</v>
      </c>
      <c r="H153" s="236"/>
      <c r="I153" s="117" t="s">
        <v>58</v>
      </c>
      <c r="J153" s="117" t="s">
        <v>63</v>
      </c>
      <c r="K153" s="118">
        <v>15.68</v>
      </c>
      <c r="L153" s="327"/>
      <c r="M153" s="48"/>
      <c r="N153" s="95" t="s">
        <v>713</v>
      </c>
      <c r="O153" s="40">
        <v>50</v>
      </c>
      <c r="P153" s="73">
        <f>Raming[[#This Row],[Hoeveelheid voorzien]]*Raming[[#This Row],[EHP]]</f>
        <v>784</v>
      </c>
      <c r="Q153" s="50" t="s">
        <v>64</v>
      </c>
      <c r="R153" s="74">
        <v>100</v>
      </c>
      <c r="S153" s="329"/>
      <c r="T153" s="330"/>
      <c r="U153" s="331"/>
      <c r="V153" s="332"/>
      <c r="W153" s="333"/>
      <c r="X153" s="334"/>
      <c r="Y153" s="89">
        <f>SUM(Raming[[#This Row],[Aquafin]:[Aandeel 7]])</f>
        <v>100</v>
      </c>
      <c r="Z153" s="318">
        <f>IFERROR(ROUND(Raming[[#This Row],[Hoeveelheid voorzien]]*Raming[[#This Row],[Aquafin]]/100,2),0)</f>
        <v>50</v>
      </c>
      <c r="AA153" s="318">
        <f>IFERROR(ROUND(Raming[[#This Row],[HV1]]*Raming[[#This Row],[EHP]],2),0)</f>
        <v>784</v>
      </c>
      <c r="AB153" s="319">
        <f>IFERROR(ROUND(Raming[[#This Row],[Hoeveelheid voorzien]]*Raming[[#This Row],[Aandeel 2]]/100,2),0)</f>
        <v>0</v>
      </c>
      <c r="AC153" s="319">
        <f>IFERROR(ROUND(Raming[[#This Row],[HV2]]*Raming[[#This Row],[EHP]],2),0)</f>
        <v>0</v>
      </c>
      <c r="AD153" s="320">
        <f>IFERROR(ROUND(Raming[[#This Row],[Hoeveelheid voorzien]]*Raming[[#This Row],[Aandeel 3]]/100,2),0)</f>
        <v>0</v>
      </c>
      <c r="AE153" s="320">
        <f>IFERROR(ROUND(Raming[[#This Row],[HV3]]*Raming[[#This Row],[EHP]],2),0)</f>
        <v>0</v>
      </c>
      <c r="AF153" s="321">
        <f>IFERROR(ROUND(Raming[[#This Row],[Hoeveelheid voorzien]]*Raming[[#This Row],[Aandeel 4]]/100,2),0)</f>
        <v>0</v>
      </c>
      <c r="AG153" s="321">
        <f>IFERROR(ROUND(Raming[[#This Row],[HV4]]*Raming[[#This Row],[EHP]],2),0)</f>
        <v>0</v>
      </c>
      <c r="AH153" s="322">
        <f>IFERROR(ROUND(Raming[[#This Row],[Hoeveelheid voorzien]]*Raming[[#This Row],[Aandeel 5]]/100,2),0)</f>
        <v>0</v>
      </c>
      <c r="AI153" s="322">
        <f>IFERROR(ROUND(Raming[[#This Row],[HV5]]*Raming[[#This Row],[EHP]],2),0)</f>
        <v>0</v>
      </c>
      <c r="AJ153" s="323">
        <f>IFERROR(ROUND(Raming[[#This Row],[Hoeveelheid voorzien]]*Raming[[#This Row],[Aandeel 6]]/100,2),0)</f>
        <v>0</v>
      </c>
      <c r="AK153" s="323">
        <f>IFERROR(ROUND(Raming[[#This Row],[HV6]]*Raming[[#This Row],[EHP]],2),0)</f>
        <v>0</v>
      </c>
      <c r="AL153" s="324">
        <f>IFERROR(ROUND(Raming[[#This Row],[Hoeveelheid voorzien]]*Raming[[#This Row],[Aandeel 7]]/100,2),0)</f>
        <v>0</v>
      </c>
      <c r="AM153" s="324">
        <f>IFERROR(ROUND(Raming[[#This Row],[HV7]]*Raming[[#This Row],[EHP]],2),0)</f>
        <v>0</v>
      </c>
      <c r="AN153" s="89">
        <f>Raming[[#This Row],[HV7]]+Raming[[#This Row],[HV6]]+Raming[[#This Row],[HV5]]+Raming[[#This Row],[HV4]]+Raming[[#This Row],[HV3]]+Raming[[#This Row],[HV2]]+Raming[[#This Row],[HV1]]</f>
        <v>50</v>
      </c>
      <c r="AO153" s="89"/>
      <c r="AP153" s="94" t="str">
        <f>IFERROR(ROUND(AVERAGE(Raming[[#This Row],[kolom niet invullen]:[243/001]]),2),"")</f>
        <v/>
      </c>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row>
    <row r="154" spans="1:111" ht="22.5">
      <c r="A154" s="156">
        <f>IF(Raming[[#This Row],[Nummering]]=1,SUM($B$9:B154),0)</f>
        <v>94</v>
      </c>
      <c r="B154" s="242">
        <f>IF(Raming[[#This Row],[Hoeveelheid voorzien]]&gt;0,1,0)</f>
        <v>1</v>
      </c>
      <c r="C154" s="116" t="s">
        <v>60</v>
      </c>
      <c r="D154" s="57"/>
      <c r="E154" s="49" t="s">
        <v>61</v>
      </c>
      <c r="F154" s="56"/>
      <c r="G154" s="54" t="s">
        <v>816</v>
      </c>
      <c r="H154" s="236"/>
      <c r="I154" s="117" t="s">
        <v>58</v>
      </c>
      <c r="J154" s="117" t="s">
        <v>63</v>
      </c>
      <c r="K154" s="118">
        <v>21.99</v>
      </c>
      <c r="L154" s="327"/>
      <c r="M154" s="48"/>
      <c r="N154" s="95" t="s">
        <v>713</v>
      </c>
      <c r="O154" s="40">
        <v>100</v>
      </c>
      <c r="P154" s="73">
        <f>Raming[[#This Row],[Hoeveelheid voorzien]]*Raming[[#This Row],[EHP]]</f>
        <v>2199</v>
      </c>
      <c r="Q154" s="50" t="s">
        <v>64</v>
      </c>
      <c r="R154" s="74">
        <v>100</v>
      </c>
      <c r="S154" s="329"/>
      <c r="T154" s="330"/>
      <c r="U154" s="331"/>
      <c r="V154" s="332"/>
      <c r="W154" s="333"/>
      <c r="X154" s="334"/>
      <c r="Y154" s="89">
        <f>SUM(Raming[[#This Row],[Aquafin]:[Aandeel 7]])</f>
        <v>100</v>
      </c>
      <c r="Z154" s="318">
        <f>IFERROR(ROUND(Raming[[#This Row],[Hoeveelheid voorzien]]*Raming[[#This Row],[Aquafin]]/100,2),0)</f>
        <v>100</v>
      </c>
      <c r="AA154" s="318">
        <f>IFERROR(ROUND(Raming[[#This Row],[HV1]]*Raming[[#This Row],[EHP]],2),0)</f>
        <v>2199</v>
      </c>
      <c r="AB154" s="319">
        <f>IFERROR(ROUND(Raming[[#This Row],[Hoeveelheid voorzien]]*Raming[[#This Row],[Aandeel 2]]/100,2),0)</f>
        <v>0</v>
      </c>
      <c r="AC154" s="319">
        <f>IFERROR(ROUND(Raming[[#This Row],[HV2]]*Raming[[#This Row],[EHP]],2),0)</f>
        <v>0</v>
      </c>
      <c r="AD154" s="320">
        <f>IFERROR(ROUND(Raming[[#This Row],[Hoeveelheid voorzien]]*Raming[[#This Row],[Aandeel 3]]/100,2),0)</f>
        <v>0</v>
      </c>
      <c r="AE154" s="320">
        <f>IFERROR(ROUND(Raming[[#This Row],[HV3]]*Raming[[#This Row],[EHP]],2),0)</f>
        <v>0</v>
      </c>
      <c r="AF154" s="321">
        <f>IFERROR(ROUND(Raming[[#This Row],[Hoeveelheid voorzien]]*Raming[[#This Row],[Aandeel 4]]/100,2),0)</f>
        <v>0</v>
      </c>
      <c r="AG154" s="321">
        <f>IFERROR(ROUND(Raming[[#This Row],[HV4]]*Raming[[#This Row],[EHP]],2),0)</f>
        <v>0</v>
      </c>
      <c r="AH154" s="322">
        <f>IFERROR(ROUND(Raming[[#This Row],[Hoeveelheid voorzien]]*Raming[[#This Row],[Aandeel 5]]/100,2),0)</f>
        <v>0</v>
      </c>
      <c r="AI154" s="322">
        <f>IFERROR(ROUND(Raming[[#This Row],[HV5]]*Raming[[#This Row],[EHP]],2),0)</f>
        <v>0</v>
      </c>
      <c r="AJ154" s="323">
        <f>IFERROR(ROUND(Raming[[#This Row],[Hoeveelheid voorzien]]*Raming[[#This Row],[Aandeel 6]]/100,2),0)</f>
        <v>0</v>
      </c>
      <c r="AK154" s="323">
        <f>IFERROR(ROUND(Raming[[#This Row],[HV6]]*Raming[[#This Row],[EHP]],2),0)</f>
        <v>0</v>
      </c>
      <c r="AL154" s="324">
        <f>IFERROR(ROUND(Raming[[#This Row],[Hoeveelheid voorzien]]*Raming[[#This Row],[Aandeel 7]]/100,2),0)</f>
        <v>0</v>
      </c>
      <c r="AM154" s="324">
        <f>IFERROR(ROUND(Raming[[#This Row],[HV7]]*Raming[[#This Row],[EHP]],2),0)</f>
        <v>0</v>
      </c>
      <c r="AN154" s="89">
        <f>Raming[[#This Row],[HV7]]+Raming[[#This Row],[HV6]]+Raming[[#This Row],[HV5]]+Raming[[#This Row],[HV4]]+Raming[[#This Row],[HV3]]+Raming[[#This Row],[HV2]]+Raming[[#This Row],[HV1]]</f>
        <v>100</v>
      </c>
      <c r="AO154" s="89"/>
      <c r="AP154" s="94" t="str">
        <f>IFERROR(ROUND(AVERAGE(Raming[[#This Row],[kolom niet invullen]:[243/001]]),2),"")</f>
        <v/>
      </c>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row>
    <row r="155" spans="1:111" ht="33.75">
      <c r="A155" s="156">
        <f>IF(Raming[[#This Row],[Nummering]]=1,SUM($B$9:B155),0)</f>
        <v>95</v>
      </c>
      <c r="B155" s="242">
        <f>IF(Raming[[#This Row],[Hoeveelheid voorzien]]&gt;0,1,0)</f>
        <v>1</v>
      </c>
      <c r="C155" s="116" t="s">
        <v>60</v>
      </c>
      <c r="D155" s="57"/>
      <c r="E155" s="49" t="s">
        <v>74</v>
      </c>
      <c r="F155" s="56"/>
      <c r="G155" s="54" t="s">
        <v>817</v>
      </c>
      <c r="H155" s="236"/>
      <c r="I155" s="117" t="s">
        <v>58</v>
      </c>
      <c r="J155" s="117" t="s">
        <v>62</v>
      </c>
      <c r="K155" s="118">
        <v>320</v>
      </c>
      <c r="L155" s="327"/>
      <c r="M155" s="48"/>
      <c r="N155" s="95" t="s">
        <v>713</v>
      </c>
      <c r="O155" s="40">
        <v>3</v>
      </c>
      <c r="P155" s="73">
        <f>Raming[[#This Row],[Hoeveelheid voorzien]]*Raming[[#This Row],[EHP]]</f>
        <v>960</v>
      </c>
      <c r="Q155" s="50" t="s">
        <v>64</v>
      </c>
      <c r="R155" s="74">
        <v>100</v>
      </c>
      <c r="S155" s="329"/>
      <c r="T155" s="330"/>
      <c r="U155" s="331"/>
      <c r="V155" s="332"/>
      <c r="W155" s="333"/>
      <c r="X155" s="334"/>
      <c r="Y155" s="89">
        <f>SUM(Raming[[#This Row],[Aquafin]:[Aandeel 7]])</f>
        <v>100</v>
      </c>
      <c r="Z155" s="318">
        <f>IFERROR(ROUND(Raming[[#This Row],[Hoeveelheid voorzien]]*Raming[[#This Row],[Aquafin]]/100,2),0)</f>
        <v>3</v>
      </c>
      <c r="AA155" s="318">
        <f>IFERROR(ROUND(Raming[[#This Row],[HV1]]*Raming[[#This Row],[EHP]],2),0)</f>
        <v>960</v>
      </c>
      <c r="AB155" s="319">
        <f>IFERROR(ROUND(Raming[[#This Row],[Hoeveelheid voorzien]]*Raming[[#This Row],[Aandeel 2]]/100,2),0)</f>
        <v>0</v>
      </c>
      <c r="AC155" s="319">
        <f>IFERROR(ROUND(Raming[[#This Row],[HV2]]*Raming[[#This Row],[EHP]],2),0)</f>
        <v>0</v>
      </c>
      <c r="AD155" s="320">
        <f>IFERROR(ROUND(Raming[[#This Row],[Hoeveelheid voorzien]]*Raming[[#This Row],[Aandeel 3]]/100,2),0)</f>
        <v>0</v>
      </c>
      <c r="AE155" s="320">
        <f>IFERROR(ROUND(Raming[[#This Row],[HV3]]*Raming[[#This Row],[EHP]],2),0)</f>
        <v>0</v>
      </c>
      <c r="AF155" s="321">
        <f>IFERROR(ROUND(Raming[[#This Row],[Hoeveelheid voorzien]]*Raming[[#This Row],[Aandeel 4]]/100,2),0)</f>
        <v>0</v>
      </c>
      <c r="AG155" s="321">
        <f>IFERROR(ROUND(Raming[[#This Row],[HV4]]*Raming[[#This Row],[EHP]],2),0)</f>
        <v>0</v>
      </c>
      <c r="AH155" s="322">
        <f>IFERROR(ROUND(Raming[[#This Row],[Hoeveelheid voorzien]]*Raming[[#This Row],[Aandeel 5]]/100,2),0)</f>
        <v>0</v>
      </c>
      <c r="AI155" s="322">
        <f>IFERROR(ROUND(Raming[[#This Row],[HV5]]*Raming[[#This Row],[EHP]],2),0)</f>
        <v>0</v>
      </c>
      <c r="AJ155" s="323">
        <f>IFERROR(ROUND(Raming[[#This Row],[Hoeveelheid voorzien]]*Raming[[#This Row],[Aandeel 6]]/100,2),0)</f>
        <v>0</v>
      </c>
      <c r="AK155" s="323">
        <f>IFERROR(ROUND(Raming[[#This Row],[HV6]]*Raming[[#This Row],[EHP]],2),0)</f>
        <v>0</v>
      </c>
      <c r="AL155" s="324">
        <f>IFERROR(ROUND(Raming[[#This Row],[Hoeveelheid voorzien]]*Raming[[#This Row],[Aandeel 7]]/100,2),0)</f>
        <v>0</v>
      </c>
      <c r="AM155" s="324">
        <f>IFERROR(ROUND(Raming[[#This Row],[HV7]]*Raming[[#This Row],[EHP]],2),0)</f>
        <v>0</v>
      </c>
      <c r="AN155" s="89">
        <f>Raming[[#This Row],[HV7]]+Raming[[#This Row],[HV6]]+Raming[[#This Row],[HV5]]+Raming[[#This Row],[HV4]]+Raming[[#This Row],[HV3]]+Raming[[#This Row],[HV2]]+Raming[[#This Row],[HV1]]</f>
        <v>3</v>
      </c>
      <c r="AO155" s="89"/>
      <c r="AP155" s="94" t="str">
        <f>IFERROR(ROUND(AVERAGE(Raming[[#This Row],[kolom niet invullen]:[243/001]]),2),"")</f>
        <v/>
      </c>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row>
    <row r="156" spans="1:111" ht="22.5">
      <c r="A156" s="156">
        <f>IF(Raming[[#This Row],[Nummering]]=1,SUM($B$9:B156),0)</f>
        <v>0</v>
      </c>
      <c r="B156" s="242">
        <f>IF(Raming[[#This Row],[Hoeveelheid voorzien]]&gt;0,1,0)</f>
        <v>0</v>
      </c>
      <c r="C156" s="132"/>
      <c r="D156" s="133" t="s">
        <v>212</v>
      </c>
      <c r="E156" s="134"/>
      <c r="F156" s="135" t="s">
        <v>213</v>
      </c>
      <c r="G156" s="136"/>
      <c r="H156" s="149"/>
      <c r="I156" s="133"/>
      <c r="J156" s="133" t="s">
        <v>28</v>
      </c>
      <c r="K156" s="118" t="s">
        <v>28</v>
      </c>
      <c r="L156" s="327"/>
      <c r="M156" s="48"/>
      <c r="N156" s="119"/>
      <c r="O156" s="40"/>
      <c r="P156" s="73"/>
      <c r="Q156" s="50"/>
      <c r="R156" s="74">
        <v>100</v>
      </c>
      <c r="S156" s="329"/>
      <c r="T156" s="330"/>
      <c r="U156" s="331"/>
      <c r="V156" s="332"/>
      <c r="W156" s="333"/>
      <c r="X156" s="334"/>
      <c r="Y156" s="89">
        <f>SUM(Raming[[#This Row],[Aquafin]:[Aandeel 7]])</f>
        <v>100</v>
      </c>
      <c r="Z156" s="318">
        <f>IFERROR(ROUND(Raming[[#This Row],[Hoeveelheid voorzien]]*Raming[[#This Row],[Aquafin]]/100,2),0)</f>
        <v>0</v>
      </c>
      <c r="AA156" s="318">
        <f>IFERROR(ROUND(Raming[[#This Row],[HV1]]*Raming[[#This Row],[EHP]],2),0)</f>
        <v>0</v>
      </c>
      <c r="AB156" s="319">
        <f>IFERROR(ROUND(Raming[[#This Row],[Hoeveelheid voorzien]]*Raming[[#This Row],[Aandeel 2]]/100,2),0)</f>
        <v>0</v>
      </c>
      <c r="AC156" s="319">
        <f>IFERROR(ROUND(Raming[[#This Row],[HV2]]*Raming[[#This Row],[EHP]],2),0)</f>
        <v>0</v>
      </c>
      <c r="AD156" s="320">
        <f>IFERROR(ROUND(Raming[[#This Row],[Hoeveelheid voorzien]]*Raming[[#This Row],[Aandeel 3]]/100,2),0)</f>
        <v>0</v>
      </c>
      <c r="AE156" s="320">
        <f>IFERROR(ROUND(Raming[[#This Row],[HV3]]*Raming[[#This Row],[EHP]],2),0)</f>
        <v>0</v>
      </c>
      <c r="AF156" s="321">
        <f>IFERROR(ROUND(Raming[[#This Row],[Hoeveelheid voorzien]]*Raming[[#This Row],[Aandeel 4]]/100,2),0)</f>
        <v>0</v>
      </c>
      <c r="AG156" s="321">
        <f>IFERROR(ROUND(Raming[[#This Row],[HV4]]*Raming[[#This Row],[EHP]],2),0)</f>
        <v>0</v>
      </c>
      <c r="AH156" s="322">
        <f>IFERROR(ROUND(Raming[[#This Row],[Hoeveelheid voorzien]]*Raming[[#This Row],[Aandeel 5]]/100,2),0)</f>
        <v>0</v>
      </c>
      <c r="AI156" s="322">
        <f>IFERROR(ROUND(Raming[[#This Row],[HV5]]*Raming[[#This Row],[EHP]],2),0)</f>
        <v>0</v>
      </c>
      <c r="AJ156" s="323">
        <f>IFERROR(ROUND(Raming[[#This Row],[Hoeveelheid voorzien]]*Raming[[#This Row],[Aandeel 6]]/100,2),0)</f>
        <v>0</v>
      </c>
      <c r="AK156" s="323">
        <f>IFERROR(ROUND(Raming[[#This Row],[HV6]]*Raming[[#This Row],[EHP]],2),0)</f>
        <v>0</v>
      </c>
      <c r="AL156" s="324">
        <f>IFERROR(ROUND(Raming[[#This Row],[Hoeveelheid voorzien]]*Raming[[#This Row],[Aandeel 7]]/100,2),0)</f>
        <v>0</v>
      </c>
      <c r="AM156" s="324">
        <f>IFERROR(ROUND(Raming[[#This Row],[HV7]]*Raming[[#This Row],[EHP]],2),0)</f>
        <v>0</v>
      </c>
      <c r="AN156" s="89">
        <f>Raming[[#This Row],[HV7]]+Raming[[#This Row],[HV6]]+Raming[[#This Row],[HV5]]+Raming[[#This Row],[HV4]]+Raming[[#This Row],[HV3]]+Raming[[#This Row],[HV2]]+Raming[[#This Row],[HV1]]</f>
        <v>0</v>
      </c>
      <c r="AO156" s="89"/>
      <c r="AP156" s="94" t="str">
        <f>IFERROR(ROUND(AVERAGE(Raming[[#This Row],[kolom niet invullen]:[243/001]]),2),"")</f>
        <v/>
      </c>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row>
    <row r="157" spans="1:111">
      <c r="A157" s="156">
        <f>IF(Raming[[#This Row],[Nummering]]=1,SUM($B$9:B157),0)</f>
        <v>0</v>
      </c>
      <c r="B157" s="242">
        <f>IF(Raming[[#This Row],[Hoeveelheid voorzien]]&gt;0,1,0)</f>
        <v>0</v>
      </c>
      <c r="C157" s="132"/>
      <c r="D157" s="133" t="s">
        <v>215</v>
      </c>
      <c r="E157" s="134"/>
      <c r="F157" s="135" t="s">
        <v>216</v>
      </c>
      <c r="G157" s="136"/>
      <c r="H157" s="236"/>
      <c r="I157" s="133"/>
      <c r="J157" s="133" t="s">
        <v>28</v>
      </c>
      <c r="K157" s="118" t="s">
        <v>28</v>
      </c>
      <c r="L157" s="327"/>
      <c r="M157" s="48"/>
      <c r="N157" s="119"/>
      <c r="O157" s="40"/>
      <c r="P157" s="73"/>
      <c r="Q157" s="50"/>
      <c r="R157" s="74">
        <v>100</v>
      </c>
      <c r="S157" s="329"/>
      <c r="T157" s="330"/>
      <c r="U157" s="331"/>
      <c r="V157" s="332"/>
      <c r="W157" s="333"/>
      <c r="X157" s="334"/>
      <c r="Y157" s="89">
        <f>SUM(Raming[[#This Row],[Aquafin]:[Aandeel 7]])</f>
        <v>100</v>
      </c>
      <c r="Z157" s="318">
        <f>IFERROR(ROUND(Raming[[#This Row],[Hoeveelheid voorzien]]*Raming[[#This Row],[Aquafin]]/100,2),0)</f>
        <v>0</v>
      </c>
      <c r="AA157" s="318">
        <f>IFERROR(ROUND(Raming[[#This Row],[HV1]]*Raming[[#This Row],[EHP]],2),0)</f>
        <v>0</v>
      </c>
      <c r="AB157" s="319">
        <f>IFERROR(ROUND(Raming[[#This Row],[Hoeveelheid voorzien]]*Raming[[#This Row],[Aandeel 2]]/100,2),0)</f>
        <v>0</v>
      </c>
      <c r="AC157" s="319">
        <f>IFERROR(ROUND(Raming[[#This Row],[HV2]]*Raming[[#This Row],[EHP]],2),0)</f>
        <v>0</v>
      </c>
      <c r="AD157" s="320">
        <f>IFERROR(ROUND(Raming[[#This Row],[Hoeveelheid voorzien]]*Raming[[#This Row],[Aandeel 3]]/100,2),0)</f>
        <v>0</v>
      </c>
      <c r="AE157" s="320">
        <f>IFERROR(ROUND(Raming[[#This Row],[HV3]]*Raming[[#This Row],[EHP]],2),0)</f>
        <v>0</v>
      </c>
      <c r="AF157" s="321">
        <f>IFERROR(ROUND(Raming[[#This Row],[Hoeveelheid voorzien]]*Raming[[#This Row],[Aandeel 4]]/100,2),0)</f>
        <v>0</v>
      </c>
      <c r="AG157" s="321">
        <f>IFERROR(ROUND(Raming[[#This Row],[HV4]]*Raming[[#This Row],[EHP]],2),0)</f>
        <v>0</v>
      </c>
      <c r="AH157" s="322">
        <f>IFERROR(ROUND(Raming[[#This Row],[Hoeveelheid voorzien]]*Raming[[#This Row],[Aandeel 5]]/100,2),0)</f>
        <v>0</v>
      </c>
      <c r="AI157" s="322">
        <f>IFERROR(ROUND(Raming[[#This Row],[HV5]]*Raming[[#This Row],[EHP]],2),0)</f>
        <v>0</v>
      </c>
      <c r="AJ157" s="323">
        <f>IFERROR(ROUND(Raming[[#This Row],[Hoeveelheid voorzien]]*Raming[[#This Row],[Aandeel 6]]/100,2),0)</f>
        <v>0</v>
      </c>
      <c r="AK157" s="323">
        <f>IFERROR(ROUND(Raming[[#This Row],[HV6]]*Raming[[#This Row],[EHP]],2),0)</f>
        <v>0</v>
      </c>
      <c r="AL157" s="324">
        <f>IFERROR(ROUND(Raming[[#This Row],[Hoeveelheid voorzien]]*Raming[[#This Row],[Aandeel 7]]/100,2),0)</f>
        <v>0</v>
      </c>
      <c r="AM157" s="324">
        <f>IFERROR(ROUND(Raming[[#This Row],[HV7]]*Raming[[#This Row],[EHP]],2),0)</f>
        <v>0</v>
      </c>
      <c r="AN157" s="89">
        <f>Raming[[#This Row],[HV7]]+Raming[[#This Row],[HV6]]+Raming[[#This Row],[HV5]]+Raming[[#This Row],[HV4]]+Raming[[#This Row],[HV3]]+Raming[[#This Row],[HV2]]+Raming[[#This Row],[HV1]]</f>
        <v>0</v>
      </c>
      <c r="AO157" s="89"/>
      <c r="AP157" s="94" t="str">
        <f>IFERROR(ROUND(AVERAGE(Raming[[#This Row],[kolom niet invullen]:[243/001]]),2),"")</f>
        <v/>
      </c>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row>
    <row r="158" spans="1:111">
      <c r="A158" s="156">
        <f>IF(Raming[[#This Row],[Nummering]]=1,SUM($B$9:B158),0)</f>
        <v>0</v>
      </c>
      <c r="B158" s="242">
        <f>IF(Raming[[#This Row],[Hoeveelheid voorzien]]&gt;0,1,0)</f>
        <v>0</v>
      </c>
      <c r="C158" s="132"/>
      <c r="D158" s="133" t="s">
        <v>217</v>
      </c>
      <c r="E158" s="134"/>
      <c r="F158" s="135" t="s">
        <v>218</v>
      </c>
      <c r="G158" s="136"/>
      <c r="H158" s="236" t="s">
        <v>214</v>
      </c>
      <c r="I158" s="133"/>
      <c r="J158" s="133" t="s">
        <v>28</v>
      </c>
      <c r="K158" s="118" t="s">
        <v>28</v>
      </c>
      <c r="L158" s="327"/>
      <c r="M158" s="48"/>
      <c r="N158" s="119"/>
      <c r="O158" s="40"/>
      <c r="P158" s="73"/>
      <c r="Q158" s="50"/>
      <c r="R158" s="74">
        <v>100</v>
      </c>
      <c r="S158" s="329"/>
      <c r="T158" s="330"/>
      <c r="U158" s="331"/>
      <c r="V158" s="332"/>
      <c r="W158" s="333"/>
      <c r="X158" s="334"/>
      <c r="Y158" s="89">
        <f>SUM(Raming[[#This Row],[Aquafin]:[Aandeel 7]])</f>
        <v>100</v>
      </c>
      <c r="Z158" s="318">
        <f>IFERROR(ROUND(Raming[[#This Row],[Hoeveelheid voorzien]]*Raming[[#This Row],[Aquafin]]/100,2),0)</f>
        <v>0</v>
      </c>
      <c r="AA158" s="318">
        <f>IFERROR(ROUND(Raming[[#This Row],[HV1]]*Raming[[#This Row],[EHP]],2),0)</f>
        <v>0</v>
      </c>
      <c r="AB158" s="319">
        <f>IFERROR(ROUND(Raming[[#This Row],[Hoeveelheid voorzien]]*Raming[[#This Row],[Aandeel 2]]/100,2),0)</f>
        <v>0</v>
      </c>
      <c r="AC158" s="319">
        <f>IFERROR(ROUND(Raming[[#This Row],[HV2]]*Raming[[#This Row],[EHP]],2),0)</f>
        <v>0</v>
      </c>
      <c r="AD158" s="320">
        <f>IFERROR(ROUND(Raming[[#This Row],[Hoeveelheid voorzien]]*Raming[[#This Row],[Aandeel 3]]/100,2),0)</f>
        <v>0</v>
      </c>
      <c r="AE158" s="320">
        <f>IFERROR(ROUND(Raming[[#This Row],[HV3]]*Raming[[#This Row],[EHP]],2),0)</f>
        <v>0</v>
      </c>
      <c r="AF158" s="321">
        <f>IFERROR(ROUND(Raming[[#This Row],[Hoeveelheid voorzien]]*Raming[[#This Row],[Aandeel 4]]/100,2),0)</f>
        <v>0</v>
      </c>
      <c r="AG158" s="321">
        <f>IFERROR(ROUND(Raming[[#This Row],[HV4]]*Raming[[#This Row],[EHP]],2),0)</f>
        <v>0</v>
      </c>
      <c r="AH158" s="322">
        <f>IFERROR(ROUND(Raming[[#This Row],[Hoeveelheid voorzien]]*Raming[[#This Row],[Aandeel 5]]/100,2),0)</f>
        <v>0</v>
      </c>
      <c r="AI158" s="322">
        <f>IFERROR(ROUND(Raming[[#This Row],[HV5]]*Raming[[#This Row],[EHP]],2),0)</f>
        <v>0</v>
      </c>
      <c r="AJ158" s="323">
        <f>IFERROR(ROUND(Raming[[#This Row],[Hoeveelheid voorzien]]*Raming[[#This Row],[Aandeel 6]]/100,2),0)</f>
        <v>0</v>
      </c>
      <c r="AK158" s="323">
        <f>IFERROR(ROUND(Raming[[#This Row],[HV6]]*Raming[[#This Row],[EHP]],2),0)</f>
        <v>0</v>
      </c>
      <c r="AL158" s="324">
        <f>IFERROR(ROUND(Raming[[#This Row],[Hoeveelheid voorzien]]*Raming[[#This Row],[Aandeel 7]]/100,2),0)</f>
        <v>0</v>
      </c>
      <c r="AM158" s="324">
        <f>IFERROR(ROUND(Raming[[#This Row],[HV7]]*Raming[[#This Row],[EHP]],2),0)</f>
        <v>0</v>
      </c>
      <c r="AN158" s="89">
        <f>Raming[[#This Row],[HV7]]+Raming[[#This Row],[HV6]]+Raming[[#This Row],[HV5]]+Raming[[#This Row],[HV4]]+Raming[[#This Row],[HV3]]+Raming[[#This Row],[HV2]]+Raming[[#This Row],[HV1]]</f>
        <v>0</v>
      </c>
      <c r="AO158" s="89"/>
      <c r="AP158" s="94" t="str">
        <f>IFERROR(ROUND(AVERAGE(Raming[[#This Row],[kolom niet invullen]:[243/001]]),2),"")</f>
        <v/>
      </c>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row>
    <row r="159" spans="1:111">
      <c r="A159" s="156">
        <f>IF(Raming[[#This Row],[Nummering]]=1,SUM($B$9:B159),0)</f>
        <v>96</v>
      </c>
      <c r="B159" s="242">
        <f>IF(Raming[[#This Row],[Hoeveelheid voorzien]]&gt;0,1,0)</f>
        <v>1</v>
      </c>
      <c r="C159" s="116" t="s">
        <v>60</v>
      </c>
      <c r="D159" s="51"/>
      <c r="E159" s="49" t="s">
        <v>61</v>
      </c>
      <c r="F159" s="123"/>
      <c r="G159" s="54" t="s">
        <v>646</v>
      </c>
      <c r="H159" s="236"/>
      <c r="I159" s="117" t="s">
        <v>58</v>
      </c>
      <c r="J159" s="253" t="s">
        <v>68</v>
      </c>
      <c r="K159" s="118">
        <v>47.9</v>
      </c>
      <c r="L159" s="327"/>
      <c r="M159" s="157" t="s">
        <v>697</v>
      </c>
      <c r="N159" s="95" t="s">
        <v>713</v>
      </c>
      <c r="O159" s="40">
        <v>70</v>
      </c>
      <c r="P159" s="73">
        <f>Raming[[#This Row],[Hoeveelheid voorzien]]*Raming[[#This Row],[EHP]]</f>
        <v>3353</v>
      </c>
      <c r="Q159" s="52"/>
      <c r="R159" s="74">
        <v>100</v>
      </c>
      <c r="S159" s="329"/>
      <c r="T159" s="330"/>
      <c r="U159" s="331"/>
      <c r="V159" s="332"/>
      <c r="W159" s="333"/>
      <c r="X159" s="334"/>
      <c r="Y159" s="89">
        <f>SUM(Raming[[#This Row],[Aquafin]:[Aandeel 7]])</f>
        <v>100</v>
      </c>
      <c r="Z159" s="318">
        <f>IFERROR(ROUND(Raming[[#This Row],[Hoeveelheid voorzien]]*Raming[[#This Row],[Aquafin]]/100,2),0)</f>
        <v>70</v>
      </c>
      <c r="AA159" s="318">
        <f>IFERROR(ROUND(Raming[[#This Row],[HV1]]*Raming[[#This Row],[EHP]],2),0)</f>
        <v>3353</v>
      </c>
      <c r="AB159" s="319">
        <f>IFERROR(ROUND(Raming[[#This Row],[Hoeveelheid voorzien]]*Raming[[#This Row],[Aandeel 2]]/100,2),0)</f>
        <v>0</v>
      </c>
      <c r="AC159" s="319">
        <f>IFERROR(ROUND(Raming[[#This Row],[HV2]]*Raming[[#This Row],[EHP]],2),0)</f>
        <v>0</v>
      </c>
      <c r="AD159" s="320">
        <f>IFERROR(ROUND(Raming[[#This Row],[Hoeveelheid voorzien]]*Raming[[#This Row],[Aandeel 3]]/100,2),0)</f>
        <v>0</v>
      </c>
      <c r="AE159" s="320">
        <f>IFERROR(ROUND(Raming[[#This Row],[HV3]]*Raming[[#This Row],[EHP]],2),0)</f>
        <v>0</v>
      </c>
      <c r="AF159" s="321">
        <f>IFERROR(ROUND(Raming[[#This Row],[Hoeveelheid voorzien]]*Raming[[#This Row],[Aandeel 4]]/100,2),0)</f>
        <v>0</v>
      </c>
      <c r="AG159" s="321">
        <f>IFERROR(ROUND(Raming[[#This Row],[HV4]]*Raming[[#This Row],[EHP]],2),0)</f>
        <v>0</v>
      </c>
      <c r="AH159" s="322">
        <f>IFERROR(ROUND(Raming[[#This Row],[Hoeveelheid voorzien]]*Raming[[#This Row],[Aandeel 5]]/100,2),0)</f>
        <v>0</v>
      </c>
      <c r="AI159" s="322">
        <f>IFERROR(ROUND(Raming[[#This Row],[HV5]]*Raming[[#This Row],[EHP]],2),0)</f>
        <v>0</v>
      </c>
      <c r="AJ159" s="323">
        <f>IFERROR(ROUND(Raming[[#This Row],[Hoeveelheid voorzien]]*Raming[[#This Row],[Aandeel 6]]/100,2),0)</f>
        <v>0</v>
      </c>
      <c r="AK159" s="323">
        <f>IFERROR(ROUND(Raming[[#This Row],[HV6]]*Raming[[#This Row],[EHP]],2),0)</f>
        <v>0</v>
      </c>
      <c r="AL159" s="324">
        <f>IFERROR(ROUND(Raming[[#This Row],[Hoeveelheid voorzien]]*Raming[[#This Row],[Aandeel 7]]/100,2),0)</f>
        <v>0</v>
      </c>
      <c r="AM159" s="324">
        <f>IFERROR(ROUND(Raming[[#This Row],[HV7]]*Raming[[#This Row],[EHP]],2),0)</f>
        <v>0</v>
      </c>
      <c r="AN159" s="89">
        <f>Raming[[#This Row],[HV7]]+Raming[[#This Row],[HV6]]+Raming[[#This Row],[HV5]]+Raming[[#This Row],[HV4]]+Raming[[#This Row],[HV3]]+Raming[[#This Row],[HV2]]+Raming[[#This Row],[HV1]]</f>
        <v>70</v>
      </c>
      <c r="AO159" s="89"/>
      <c r="AP159" s="94" t="str">
        <f>IFERROR(ROUND(AVERAGE(Raming[[#This Row],[kolom niet invullen]:[243/001]]),2),"")</f>
        <v/>
      </c>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row>
    <row r="160" spans="1:111">
      <c r="A160" s="156">
        <f>IF(Raming[[#This Row],[Nummering]]=1,SUM($B$9:B160),0)</f>
        <v>97</v>
      </c>
      <c r="B160" s="242">
        <f>IF(Raming[[#This Row],[Hoeveelheid voorzien]]&gt;0,1,0)</f>
        <v>1</v>
      </c>
      <c r="C160" s="116" t="s">
        <v>60</v>
      </c>
      <c r="D160" s="117"/>
      <c r="E160" s="289" t="s">
        <v>61</v>
      </c>
      <c r="F160" s="291"/>
      <c r="G160" s="291" t="s">
        <v>698</v>
      </c>
      <c r="H160" s="236" t="s">
        <v>210</v>
      </c>
      <c r="I160" s="117" t="s">
        <v>58</v>
      </c>
      <c r="J160" s="253" t="s">
        <v>68</v>
      </c>
      <c r="K160" s="118">
        <v>4.09</v>
      </c>
      <c r="L160" s="327"/>
      <c r="M160" s="48" t="s">
        <v>630</v>
      </c>
      <c r="N160" s="95" t="s">
        <v>713</v>
      </c>
      <c r="O160" s="40">
        <v>70</v>
      </c>
      <c r="P160" s="73">
        <f>Raming[[#This Row],[Hoeveelheid voorzien]]*Raming[[#This Row],[EHP]]</f>
        <v>286.3</v>
      </c>
      <c r="Q160" s="50" t="s">
        <v>64</v>
      </c>
      <c r="R160" s="74">
        <v>100</v>
      </c>
      <c r="S160" s="329"/>
      <c r="T160" s="330"/>
      <c r="U160" s="331"/>
      <c r="V160" s="332"/>
      <c r="W160" s="333"/>
      <c r="X160" s="334"/>
      <c r="Y160" s="89">
        <f>SUM(Raming[[#This Row],[Aquafin]:[Aandeel 7]])</f>
        <v>100</v>
      </c>
      <c r="Z160" s="318">
        <f>IFERROR(ROUND(Raming[[#This Row],[Hoeveelheid voorzien]]*Raming[[#This Row],[Aquafin]]/100,2),0)</f>
        <v>70</v>
      </c>
      <c r="AA160" s="318">
        <f>IFERROR(ROUND(Raming[[#This Row],[HV1]]*Raming[[#This Row],[EHP]],2),0)</f>
        <v>286.3</v>
      </c>
      <c r="AB160" s="319">
        <f>IFERROR(ROUND(Raming[[#This Row],[Hoeveelheid voorzien]]*Raming[[#This Row],[Aandeel 2]]/100,2),0)</f>
        <v>0</v>
      </c>
      <c r="AC160" s="319">
        <f>IFERROR(ROUND(Raming[[#This Row],[HV2]]*Raming[[#This Row],[EHP]],2),0)</f>
        <v>0</v>
      </c>
      <c r="AD160" s="320">
        <f>IFERROR(ROUND(Raming[[#This Row],[Hoeveelheid voorzien]]*Raming[[#This Row],[Aandeel 3]]/100,2),0)</f>
        <v>0</v>
      </c>
      <c r="AE160" s="320">
        <f>IFERROR(ROUND(Raming[[#This Row],[HV3]]*Raming[[#This Row],[EHP]],2),0)</f>
        <v>0</v>
      </c>
      <c r="AF160" s="321">
        <f>IFERROR(ROUND(Raming[[#This Row],[Hoeveelheid voorzien]]*Raming[[#This Row],[Aandeel 4]]/100,2),0)</f>
        <v>0</v>
      </c>
      <c r="AG160" s="321">
        <f>IFERROR(ROUND(Raming[[#This Row],[HV4]]*Raming[[#This Row],[EHP]],2),0)</f>
        <v>0</v>
      </c>
      <c r="AH160" s="322">
        <f>IFERROR(ROUND(Raming[[#This Row],[Hoeveelheid voorzien]]*Raming[[#This Row],[Aandeel 5]]/100,2),0)</f>
        <v>0</v>
      </c>
      <c r="AI160" s="322">
        <f>IFERROR(ROUND(Raming[[#This Row],[HV5]]*Raming[[#This Row],[EHP]],2),0)</f>
        <v>0</v>
      </c>
      <c r="AJ160" s="323">
        <f>IFERROR(ROUND(Raming[[#This Row],[Hoeveelheid voorzien]]*Raming[[#This Row],[Aandeel 6]]/100,2),0)</f>
        <v>0</v>
      </c>
      <c r="AK160" s="323">
        <f>IFERROR(ROUND(Raming[[#This Row],[HV6]]*Raming[[#This Row],[EHP]],2),0)</f>
        <v>0</v>
      </c>
      <c r="AL160" s="324">
        <f>IFERROR(ROUND(Raming[[#This Row],[Hoeveelheid voorzien]]*Raming[[#This Row],[Aandeel 7]]/100,2),0)</f>
        <v>0</v>
      </c>
      <c r="AM160" s="324">
        <f>IFERROR(ROUND(Raming[[#This Row],[HV7]]*Raming[[#This Row],[EHP]],2),0)</f>
        <v>0</v>
      </c>
      <c r="AN160" s="89">
        <f>Raming[[#This Row],[HV7]]+Raming[[#This Row],[HV6]]+Raming[[#This Row],[HV5]]+Raming[[#This Row],[HV4]]+Raming[[#This Row],[HV3]]+Raming[[#This Row],[HV2]]+Raming[[#This Row],[HV1]]</f>
        <v>70</v>
      </c>
      <c r="AO160" s="89"/>
      <c r="AP160" s="94" t="str">
        <f>IFERROR(ROUND(AVERAGE(Raming[[#This Row],[kolom niet invullen]:[243/001]]),2),"")</f>
        <v/>
      </c>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row>
    <row r="161" spans="1:111">
      <c r="A161" s="156">
        <f>IF(Raming[[#This Row],[Nummering]]=1,SUM($B$9:B161),0)</f>
        <v>98</v>
      </c>
      <c r="B161" s="242">
        <f>IF(Raming[[#This Row],[Hoeveelheid voorzien]]&gt;0,1,0)</f>
        <v>1</v>
      </c>
      <c r="C161" s="116" t="s">
        <v>60</v>
      </c>
      <c r="D161" s="57"/>
      <c r="E161" s="49" t="s">
        <v>61</v>
      </c>
      <c r="F161" s="56"/>
      <c r="G161" s="22" t="s">
        <v>782</v>
      </c>
      <c r="H161" s="236" t="s">
        <v>214</v>
      </c>
      <c r="I161" s="117" t="s">
        <v>58</v>
      </c>
      <c r="J161" s="253" t="s">
        <v>68</v>
      </c>
      <c r="K161" s="118">
        <v>28.9</v>
      </c>
      <c r="L161" s="327"/>
      <c r="M161" s="48" t="s">
        <v>630</v>
      </c>
      <c r="N161" s="95" t="s">
        <v>713</v>
      </c>
      <c r="O161" s="40">
        <v>70</v>
      </c>
      <c r="P161" s="73">
        <f>Raming[[#This Row],[Hoeveelheid voorzien]]*Raming[[#This Row],[EHP]]</f>
        <v>2023</v>
      </c>
      <c r="Q161" s="50" t="s">
        <v>64</v>
      </c>
      <c r="R161" s="74">
        <v>100</v>
      </c>
      <c r="S161" s="329"/>
      <c r="T161" s="330"/>
      <c r="U161" s="331"/>
      <c r="V161" s="332"/>
      <c r="W161" s="333"/>
      <c r="X161" s="334"/>
      <c r="Y161" s="89">
        <f>SUM(Raming[[#This Row],[Aquafin]:[Aandeel 7]])</f>
        <v>100</v>
      </c>
      <c r="Z161" s="318">
        <f>IFERROR(ROUND(Raming[[#This Row],[Hoeveelheid voorzien]]*Raming[[#This Row],[Aquafin]]/100,2),0)</f>
        <v>70</v>
      </c>
      <c r="AA161" s="318">
        <f>IFERROR(ROUND(Raming[[#This Row],[HV1]]*Raming[[#This Row],[EHP]],2),0)</f>
        <v>2023</v>
      </c>
      <c r="AB161" s="319">
        <f>IFERROR(ROUND(Raming[[#This Row],[Hoeveelheid voorzien]]*Raming[[#This Row],[Aandeel 2]]/100,2),0)</f>
        <v>0</v>
      </c>
      <c r="AC161" s="319">
        <f>IFERROR(ROUND(Raming[[#This Row],[HV2]]*Raming[[#This Row],[EHP]],2),0)</f>
        <v>0</v>
      </c>
      <c r="AD161" s="320">
        <f>IFERROR(ROUND(Raming[[#This Row],[Hoeveelheid voorzien]]*Raming[[#This Row],[Aandeel 3]]/100,2),0)</f>
        <v>0</v>
      </c>
      <c r="AE161" s="320">
        <f>IFERROR(ROUND(Raming[[#This Row],[HV3]]*Raming[[#This Row],[EHP]],2),0)</f>
        <v>0</v>
      </c>
      <c r="AF161" s="321">
        <f>IFERROR(ROUND(Raming[[#This Row],[Hoeveelheid voorzien]]*Raming[[#This Row],[Aandeel 4]]/100,2),0)</f>
        <v>0</v>
      </c>
      <c r="AG161" s="321">
        <f>IFERROR(ROUND(Raming[[#This Row],[HV4]]*Raming[[#This Row],[EHP]],2),0)</f>
        <v>0</v>
      </c>
      <c r="AH161" s="322">
        <f>IFERROR(ROUND(Raming[[#This Row],[Hoeveelheid voorzien]]*Raming[[#This Row],[Aandeel 5]]/100,2),0)</f>
        <v>0</v>
      </c>
      <c r="AI161" s="322">
        <f>IFERROR(ROUND(Raming[[#This Row],[HV5]]*Raming[[#This Row],[EHP]],2),0)</f>
        <v>0</v>
      </c>
      <c r="AJ161" s="323">
        <f>IFERROR(ROUND(Raming[[#This Row],[Hoeveelheid voorzien]]*Raming[[#This Row],[Aandeel 6]]/100,2),0)</f>
        <v>0</v>
      </c>
      <c r="AK161" s="323">
        <f>IFERROR(ROUND(Raming[[#This Row],[HV6]]*Raming[[#This Row],[EHP]],2),0)</f>
        <v>0</v>
      </c>
      <c r="AL161" s="324">
        <f>IFERROR(ROUND(Raming[[#This Row],[Hoeveelheid voorzien]]*Raming[[#This Row],[Aandeel 7]]/100,2),0)</f>
        <v>0</v>
      </c>
      <c r="AM161" s="324">
        <f>IFERROR(ROUND(Raming[[#This Row],[HV7]]*Raming[[#This Row],[EHP]],2),0)</f>
        <v>0</v>
      </c>
      <c r="AN161" s="89">
        <f>Raming[[#This Row],[HV7]]+Raming[[#This Row],[HV6]]+Raming[[#This Row],[HV5]]+Raming[[#This Row],[HV4]]+Raming[[#This Row],[HV3]]+Raming[[#This Row],[HV2]]+Raming[[#This Row],[HV1]]</f>
        <v>70</v>
      </c>
      <c r="AO161" s="89"/>
      <c r="AP161" s="94" t="str">
        <f>IFERROR(ROUND(AVERAGE(Raming[[#This Row],[kolom niet invullen]:[243/001]]),2),"")</f>
        <v/>
      </c>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row>
    <row r="162" spans="1:111">
      <c r="A162" s="156">
        <f>IF(Raming[[#This Row],[Nummering]]=1,SUM($B$9:B162),0)</f>
        <v>0</v>
      </c>
      <c r="B162" s="242">
        <f>IF(Raming[[#This Row],[Hoeveelheid voorzien]]&gt;0,1,0)</f>
        <v>0</v>
      </c>
      <c r="C162" s="132"/>
      <c r="D162" s="133" t="s">
        <v>219</v>
      </c>
      <c r="E162" s="134"/>
      <c r="F162" s="135" t="s">
        <v>220</v>
      </c>
      <c r="G162" s="136"/>
      <c r="H162" s="149"/>
      <c r="I162" s="133"/>
      <c r="J162" s="133" t="s">
        <v>28</v>
      </c>
      <c r="K162" s="118" t="s">
        <v>28</v>
      </c>
      <c r="L162" s="327"/>
      <c r="M162" s="48"/>
      <c r="N162" s="119"/>
      <c r="O162" s="40"/>
      <c r="P162" s="73"/>
      <c r="Q162" s="50"/>
      <c r="R162" s="74">
        <v>100</v>
      </c>
      <c r="S162" s="329"/>
      <c r="T162" s="330"/>
      <c r="U162" s="331"/>
      <c r="V162" s="332"/>
      <c r="W162" s="333"/>
      <c r="X162" s="334"/>
      <c r="Y162" s="89">
        <f>SUM(Raming[[#This Row],[Aquafin]:[Aandeel 7]])</f>
        <v>100</v>
      </c>
      <c r="Z162" s="318">
        <f>IFERROR(ROUND(Raming[[#This Row],[Hoeveelheid voorzien]]*Raming[[#This Row],[Aquafin]]/100,2),0)</f>
        <v>0</v>
      </c>
      <c r="AA162" s="318">
        <f>IFERROR(ROUND(Raming[[#This Row],[HV1]]*Raming[[#This Row],[EHP]],2),0)</f>
        <v>0</v>
      </c>
      <c r="AB162" s="319">
        <f>IFERROR(ROUND(Raming[[#This Row],[Hoeveelheid voorzien]]*Raming[[#This Row],[Aandeel 2]]/100,2),0)</f>
        <v>0</v>
      </c>
      <c r="AC162" s="319">
        <f>IFERROR(ROUND(Raming[[#This Row],[HV2]]*Raming[[#This Row],[EHP]],2),0)</f>
        <v>0</v>
      </c>
      <c r="AD162" s="320">
        <f>IFERROR(ROUND(Raming[[#This Row],[Hoeveelheid voorzien]]*Raming[[#This Row],[Aandeel 3]]/100,2),0)</f>
        <v>0</v>
      </c>
      <c r="AE162" s="320">
        <f>IFERROR(ROUND(Raming[[#This Row],[HV3]]*Raming[[#This Row],[EHP]],2),0)</f>
        <v>0</v>
      </c>
      <c r="AF162" s="321">
        <f>IFERROR(ROUND(Raming[[#This Row],[Hoeveelheid voorzien]]*Raming[[#This Row],[Aandeel 4]]/100,2),0)</f>
        <v>0</v>
      </c>
      <c r="AG162" s="321">
        <f>IFERROR(ROUND(Raming[[#This Row],[HV4]]*Raming[[#This Row],[EHP]],2),0)</f>
        <v>0</v>
      </c>
      <c r="AH162" s="322">
        <f>IFERROR(ROUND(Raming[[#This Row],[Hoeveelheid voorzien]]*Raming[[#This Row],[Aandeel 5]]/100,2),0)</f>
        <v>0</v>
      </c>
      <c r="AI162" s="322">
        <f>IFERROR(ROUND(Raming[[#This Row],[HV5]]*Raming[[#This Row],[EHP]],2),0)</f>
        <v>0</v>
      </c>
      <c r="AJ162" s="323">
        <f>IFERROR(ROUND(Raming[[#This Row],[Hoeveelheid voorzien]]*Raming[[#This Row],[Aandeel 6]]/100,2),0)</f>
        <v>0</v>
      </c>
      <c r="AK162" s="323">
        <f>IFERROR(ROUND(Raming[[#This Row],[HV6]]*Raming[[#This Row],[EHP]],2),0)</f>
        <v>0</v>
      </c>
      <c r="AL162" s="324">
        <f>IFERROR(ROUND(Raming[[#This Row],[Hoeveelheid voorzien]]*Raming[[#This Row],[Aandeel 7]]/100,2),0)</f>
        <v>0</v>
      </c>
      <c r="AM162" s="324">
        <f>IFERROR(ROUND(Raming[[#This Row],[HV7]]*Raming[[#This Row],[EHP]],2),0)</f>
        <v>0</v>
      </c>
      <c r="AN162" s="89">
        <f>Raming[[#This Row],[HV7]]+Raming[[#This Row],[HV6]]+Raming[[#This Row],[HV5]]+Raming[[#This Row],[HV4]]+Raming[[#This Row],[HV3]]+Raming[[#This Row],[HV2]]+Raming[[#This Row],[HV1]]</f>
        <v>0</v>
      </c>
      <c r="AO162" s="89"/>
      <c r="AP162" s="94" t="str">
        <f>IFERROR(ROUND(AVERAGE(Raming[[#This Row],[kolom niet invullen]:[243/001]]),2),"")</f>
        <v/>
      </c>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row>
    <row r="163" spans="1:111" ht="33.75">
      <c r="A163" s="156">
        <f>IF(Raming[[#This Row],[Nummering]]=1,SUM($B$9:B163),0)</f>
        <v>99</v>
      </c>
      <c r="B163" s="242">
        <f>IF(Raming[[#This Row],[Hoeveelheid voorzien]]&gt;0,1,0)</f>
        <v>1</v>
      </c>
      <c r="C163" s="116" t="s">
        <v>60</v>
      </c>
      <c r="D163" s="57"/>
      <c r="E163" s="49" t="s">
        <v>61</v>
      </c>
      <c r="F163" s="47"/>
      <c r="G163" s="54" t="s">
        <v>818</v>
      </c>
      <c r="H163" s="236" t="s">
        <v>221</v>
      </c>
      <c r="I163" s="117" t="s">
        <v>58</v>
      </c>
      <c r="J163" s="117" t="s">
        <v>62</v>
      </c>
      <c r="K163" s="118">
        <v>715.78</v>
      </c>
      <c r="L163" s="340"/>
      <c r="M163" s="48" t="s">
        <v>222</v>
      </c>
      <c r="N163" s="95" t="s">
        <v>713</v>
      </c>
      <c r="O163" s="40">
        <v>4</v>
      </c>
      <c r="P163" s="73">
        <f>Raming[[#This Row],[Hoeveelheid voorzien]]*Raming[[#This Row],[EHP]]</f>
        <v>2863.12</v>
      </c>
      <c r="Q163" s="50" t="s">
        <v>64</v>
      </c>
      <c r="R163" s="74">
        <v>100</v>
      </c>
      <c r="S163" s="329"/>
      <c r="T163" s="330"/>
      <c r="U163" s="331"/>
      <c r="V163" s="332"/>
      <c r="W163" s="333"/>
      <c r="X163" s="334"/>
      <c r="Y163" s="89">
        <f>SUM(Raming[[#This Row],[Aquafin]:[Aandeel 7]])</f>
        <v>100</v>
      </c>
      <c r="Z163" s="318">
        <f>IFERROR(ROUND(Raming[[#This Row],[Hoeveelheid voorzien]]*Raming[[#This Row],[Aquafin]]/100,2),0)</f>
        <v>4</v>
      </c>
      <c r="AA163" s="318">
        <f>IFERROR(ROUND(Raming[[#This Row],[HV1]]*Raming[[#This Row],[EHP]],2),0)</f>
        <v>2863.12</v>
      </c>
      <c r="AB163" s="319">
        <f>IFERROR(ROUND(Raming[[#This Row],[Hoeveelheid voorzien]]*Raming[[#This Row],[Aandeel 2]]/100,2),0)</f>
        <v>0</v>
      </c>
      <c r="AC163" s="319">
        <f>IFERROR(ROUND(Raming[[#This Row],[HV2]]*Raming[[#This Row],[EHP]],2),0)</f>
        <v>0</v>
      </c>
      <c r="AD163" s="320">
        <f>IFERROR(ROUND(Raming[[#This Row],[Hoeveelheid voorzien]]*Raming[[#This Row],[Aandeel 3]]/100,2),0)</f>
        <v>0</v>
      </c>
      <c r="AE163" s="320">
        <f>IFERROR(ROUND(Raming[[#This Row],[HV3]]*Raming[[#This Row],[EHP]],2),0)</f>
        <v>0</v>
      </c>
      <c r="AF163" s="321">
        <f>IFERROR(ROUND(Raming[[#This Row],[Hoeveelheid voorzien]]*Raming[[#This Row],[Aandeel 4]]/100,2),0)</f>
        <v>0</v>
      </c>
      <c r="AG163" s="321">
        <f>IFERROR(ROUND(Raming[[#This Row],[HV4]]*Raming[[#This Row],[EHP]],2),0)</f>
        <v>0</v>
      </c>
      <c r="AH163" s="322">
        <f>IFERROR(ROUND(Raming[[#This Row],[Hoeveelheid voorzien]]*Raming[[#This Row],[Aandeel 5]]/100,2),0)</f>
        <v>0</v>
      </c>
      <c r="AI163" s="322">
        <f>IFERROR(ROUND(Raming[[#This Row],[HV5]]*Raming[[#This Row],[EHP]],2),0)</f>
        <v>0</v>
      </c>
      <c r="AJ163" s="323">
        <f>IFERROR(ROUND(Raming[[#This Row],[Hoeveelheid voorzien]]*Raming[[#This Row],[Aandeel 6]]/100,2),0)</f>
        <v>0</v>
      </c>
      <c r="AK163" s="323">
        <f>IFERROR(ROUND(Raming[[#This Row],[HV6]]*Raming[[#This Row],[EHP]],2),0)</f>
        <v>0</v>
      </c>
      <c r="AL163" s="324">
        <f>IFERROR(ROUND(Raming[[#This Row],[Hoeveelheid voorzien]]*Raming[[#This Row],[Aandeel 7]]/100,2),0)</f>
        <v>0</v>
      </c>
      <c r="AM163" s="324">
        <f>IFERROR(ROUND(Raming[[#This Row],[HV7]]*Raming[[#This Row],[EHP]],2),0)</f>
        <v>0</v>
      </c>
      <c r="AN163" s="89">
        <f>Raming[[#This Row],[HV7]]+Raming[[#This Row],[HV6]]+Raming[[#This Row],[HV5]]+Raming[[#This Row],[HV4]]+Raming[[#This Row],[HV3]]+Raming[[#This Row],[HV2]]+Raming[[#This Row],[HV1]]</f>
        <v>4</v>
      </c>
      <c r="AO163" s="89"/>
      <c r="AP163" s="94" t="str">
        <f>IFERROR(ROUND(AVERAGE(Raming[[#This Row],[kolom niet invullen]:[243/001]]),2),"")</f>
        <v/>
      </c>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row>
    <row r="164" spans="1:111" ht="33.75">
      <c r="A164" s="156">
        <f>IF(Raming[[#This Row],[Nummering]]=1,SUM($B$9:B164),0)</f>
        <v>100</v>
      </c>
      <c r="B164" s="242">
        <f>IF(Raming[[#This Row],[Hoeveelheid voorzien]]&gt;0,1,0)</f>
        <v>1</v>
      </c>
      <c r="C164" s="116" t="s">
        <v>60</v>
      </c>
      <c r="D164" s="51"/>
      <c r="E164" s="49" t="s">
        <v>61</v>
      </c>
      <c r="F164" s="123"/>
      <c r="G164" s="255" t="s">
        <v>819</v>
      </c>
      <c r="H164" s="236" t="s">
        <v>221</v>
      </c>
      <c r="I164" s="117" t="s">
        <v>58</v>
      </c>
      <c r="J164" s="117" t="s">
        <v>62</v>
      </c>
      <c r="K164" s="118">
        <v>950.61</v>
      </c>
      <c r="L164" s="340"/>
      <c r="M164" s="48" t="s">
        <v>222</v>
      </c>
      <c r="N164" s="95" t="s">
        <v>713</v>
      </c>
      <c r="O164" s="40">
        <v>6</v>
      </c>
      <c r="P164" s="73">
        <f>Raming[[#This Row],[Hoeveelheid voorzien]]*Raming[[#This Row],[EHP]]</f>
        <v>5703.66</v>
      </c>
      <c r="Q164" s="50" t="s">
        <v>64</v>
      </c>
      <c r="R164" s="74">
        <v>100</v>
      </c>
      <c r="S164" s="329"/>
      <c r="T164" s="330"/>
      <c r="U164" s="331"/>
      <c r="V164" s="332"/>
      <c r="W164" s="333"/>
      <c r="X164" s="334"/>
      <c r="Y164" s="89">
        <f>SUM(Raming[[#This Row],[Aquafin]:[Aandeel 7]])</f>
        <v>100</v>
      </c>
      <c r="Z164" s="318">
        <f>IFERROR(ROUND(Raming[[#This Row],[Hoeveelheid voorzien]]*Raming[[#This Row],[Aquafin]]/100,2),0)</f>
        <v>6</v>
      </c>
      <c r="AA164" s="318">
        <f>IFERROR(ROUND(Raming[[#This Row],[HV1]]*Raming[[#This Row],[EHP]],2),0)</f>
        <v>5703.66</v>
      </c>
      <c r="AB164" s="319">
        <f>IFERROR(ROUND(Raming[[#This Row],[Hoeveelheid voorzien]]*Raming[[#This Row],[Aandeel 2]]/100,2),0)</f>
        <v>0</v>
      </c>
      <c r="AC164" s="319">
        <f>IFERROR(ROUND(Raming[[#This Row],[HV2]]*Raming[[#This Row],[EHP]],2),0)</f>
        <v>0</v>
      </c>
      <c r="AD164" s="320">
        <f>IFERROR(ROUND(Raming[[#This Row],[Hoeveelheid voorzien]]*Raming[[#This Row],[Aandeel 3]]/100,2),0)</f>
        <v>0</v>
      </c>
      <c r="AE164" s="320">
        <f>IFERROR(ROUND(Raming[[#This Row],[HV3]]*Raming[[#This Row],[EHP]],2),0)</f>
        <v>0</v>
      </c>
      <c r="AF164" s="321">
        <f>IFERROR(ROUND(Raming[[#This Row],[Hoeveelheid voorzien]]*Raming[[#This Row],[Aandeel 4]]/100,2),0)</f>
        <v>0</v>
      </c>
      <c r="AG164" s="321">
        <f>IFERROR(ROUND(Raming[[#This Row],[HV4]]*Raming[[#This Row],[EHP]],2),0)</f>
        <v>0</v>
      </c>
      <c r="AH164" s="322">
        <f>IFERROR(ROUND(Raming[[#This Row],[Hoeveelheid voorzien]]*Raming[[#This Row],[Aandeel 5]]/100,2),0)</f>
        <v>0</v>
      </c>
      <c r="AI164" s="322">
        <f>IFERROR(ROUND(Raming[[#This Row],[HV5]]*Raming[[#This Row],[EHP]],2),0)</f>
        <v>0</v>
      </c>
      <c r="AJ164" s="323">
        <f>IFERROR(ROUND(Raming[[#This Row],[Hoeveelheid voorzien]]*Raming[[#This Row],[Aandeel 6]]/100,2),0)</f>
        <v>0</v>
      </c>
      <c r="AK164" s="323">
        <f>IFERROR(ROUND(Raming[[#This Row],[HV6]]*Raming[[#This Row],[EHP]],2),0)</f>
        <v>0</v>
      </c>
      <c r="AL164" s="324">
        <f>IFERROR(ROUND(Raming[[#This Row],[Hoeveelheid voorzien]]*Raming[[#This Row],[Aandeel 7]]/100,2),0)</f>
        <v>0</v>
      </c>
      <c r="AM164" s="324">
        <f>IFERROR(ROUND(Raming[[#This Row],[HV7]]*Raming[[#This Row],[EHP]],2),0)</f>
        <v>0</v>
      </c>
      <c r="AN164" s="89">
        <f>Raming[[#This Row],[HV7]]+Raming[[#This Row],[HV6]]+Raming[[#This Row],[HV5]]+Raming[[#This Row],[HV4]]+Raming[[#This Row],[HV3]]+Raming[[#This Row],[HV2]]+Raming[[#This Row],[HV1]]</f>
        <v>6</v>
      </c>
      <c r="AO164" s="89"/>
      <c r="AP164" s="94" t="str">
        <f>IFERROR(ROUND(AVERAGE(Raming[[#This Row],[kolom niet invullen]:[243/001]]),2),"")</f>
        <v/>
      </c>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row>
    <row r="165" spans="1:111">
      <c r="A165" s="156">
        <f>IF(Raming[[#This Row],[Nummering]]=1,SUM($B$9:B165),0)</f>
        <v>101</v>
      </c>
      <c r="B165" s="242">
        <f>IF(Raming[[#This Row],[Hoeveelheid voorzien]]&gt;0,1,0)</f>
        <v>1</v>
      </c>
      <c r="C165" s="116" t="s">
        <v>55</v>
      </c>
      <c r="D165" s="51" t="s">
        <v>787</v>
      </c>
      <c r="E165" s="49"/>
      <c r="F165" s="123" t="s">
        <v>788</v>
      </c>
      <c r="G165" s="255"/>
      <c r="H165" s="236" t="s">
        <v>789</v>
      </c>
      <c r="I165" s="117" t="s">
        <v>58</v>
      </c>
      <c r="J165" s="117" t="s">
        <v>68</v>
      </c>
      <c r="K165" s="118">
        <v>9</v>
      </c>
      <c r="L165" s="327"/>
      <c r="M165" s="48"/>
      <c r="N165" s="95" t="s">
        <v>713</v>
      </c>
      <c r="O165" s="40">
        <v>8</v>
      </c>
      <c r="P165" s="73">
        <f>Raming[[#This Row],[Hoeveelheid voorzien]]*Raming[[#This Row],[EHP]]</f>
        <v>72</v>
      </c>
      <c r="Q165" s="50" t="s">
        <v>64</v>
      </c>
      <c r="R165" s="74">
        <v>100</v>
      </c>
      <c r="S165" s="329"/>
      <c r="T165" s="330"/>
      <c r="U165" s="331"/>
      <c r="V165" s="332"/>
      <c r="W165" s="333"/>
      <c r="X165" s="334"/>
      <c r="Y165" s="89">
        <f>SUM(Raming[[#This Row],[Aquafin]:[Aandeel 7]])</f>
        <v>100</v>
      </c>
      <c r="Z165" s="318">
        <f>IFERROR(ROUND(Raming[[#This Row],[Hoeveelheid voorzien]]*Raming[[#This Row],[Aquafin]]/100,2),0)</f>
        <v>8</v>
      </c>
      <c r="AA165" s="318">
        <f>IFERROR(ROUND(Raming[[#This Row],[HV1]]*Raming[[#This Row],[EHP]],2),0)</f>
        <v>72</v>
      </c>
      <c r="AB165" s="319">
        <f>IFERROR(ROUND(Raming[[#This Row],[Hoeveelheid voorzien]]*Raming[[#This Row],[Aandeel 2]]/100,2),0)</f>
        <v>0</v>
      </c>
      <c r="AC165" s="319">
        <f>IFERROR(ROUND(Raming[[#This Row],[HV2]]*Raming[[#This Row],[EHP]],2),0)</f>
        <v>0</v>
      </c>
      <c r="AD165" s="320">
        <f>IFERROR(ROUND(Raming[[#This Row],[Hoeveelheid voorzien]]*Raming[[#This Row],[Aandeel 3]]/100,2),0)</f>
        <v>0</v>
      </c>
      <c r="AE165" s="320">
        <f>IFERROR(ROUND(Raming[[#This Row],[HV3]]*Raming[[#This Row],[EHP]],2),0)</f>
        <v>0</v>
      </c>
      <c r="AF165" s="321">
        <f>IFERROR(ROUND(Raming[[#This Row],[Hoeveelheid voorzien]]*Raming[[#This Row],[Aandeel 4]]/100,2),0)</f>
        <v>0</v>
      </c>
      <c r="AG165" s="321">
        <f>IFERROR(ROUND(Raming[[#This Row],[HV4]]*Raming[[#This Row],[EHP]],2),0)</f>
        <v>0</v>
      </c>
      <c r="AH165" s="322">
        <f>IFERROR(ROUND(Raming[[#This Row],[Hoeveelheid voorzien]]*Raming[[#This Row],[Aandeel 5]]/100,2),0)</f>
        <v>0</v>
      </c>
      <c r="AI165" s="322">
        <f>IFERROR(ROUND(Raming[[#This Row],[HV5]]*Raming[[#This Row],[EHP]],2),0)</f>
        <v>0</v>
      </c>
      <c r="AJ165" s="323">
        <f>IFERROR(ROUND(Raming[[#This Row],[Hoeveelheid voorzien]]*Raming[[#This Row],[Aandeel 6]]/100,2),0)</f>
        <v>0</v>
      </c>
      <c r="AK165" s="323">
        <f>IFERROR(ROUND(Raming[[#This Row],[HV6]]*Raming[[#This Row],[EHP]],2),0)</f>
        <v>0</v>
      </c>
      <c r="AL165" s="324">
        <f>IFERROR(ROUND(Raming[[#This Row],[Hoeveelheid voorzien]]*Raming[[#This Row],[Aandeel 7]]/100,2),0)</f>
        <v>0</v>
      </c>
      <c r="AM165" s="324">
        <f>IFERROR(ROUND(Raming[[#This Row],[HV7]]*Raming[[#This Row],[EHP]],2),0)</f>
        <v>0</v>
      </c>
      <c r="AN165" s="89">
        <f>Raming[[#This Row],[HV7]]+Raming[[#This Row],[HV6]]+Raming[[#This Row],[HV5]]+Raming[[#This Row],[HV4]]+Raming[[#This Row],[HV3]]+Raming[[#This Row],[HV2]]+Raming[[#This Row],[HV1]]</f>
        <v>8</v>
      </c>
      <c r="AO165" s="89"/>
      <c r="AP165" s="94" t="str">
        <f>IFERROR(ROUND(AVERAGE(Raming[[#This Row],[kolom niet invullen]:[243/001]]),2),"")</f>
        <v/>
      </c>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row>
    <row r="166" spans="1:111">
      <c r="A166" s="156">
        <f>IF(Raming[[#This Row],[Nummering]]=1,SUM($B$9:B166),0)</f>
        <v>0</v>
      </c>
      <c r="B166" s="242">
        <f>IF(Raming[[#This Row],[Hoeveelheid voorzien]]&gt;0,1,0)</f>
        <v>0</v>
      </c>
      <c r="C166" s="132"/>
      <c r="D166" s="133" t="s">
        <v>223</v>
      </c>
      <c r="E166" s="134"/>
      <c r="F166" s="135" t="s">
        <v>224</v>
      </c>
      <c r="G166" s="136"/>
      <c r="H166" s="236"/>
      <c r="I166" s="117"/>
      <c r="J166" s="133" t="s">
        <v>28</v>
      </c>
      <c r="K166" s="118" t="s">
        <v>28</v>
      </c>
      <c r="L166" s="327"/>
      <c r="M166" s="48"/>
      <c r="N166" s="119"/>
      <c r="O166" s="40"/>
      <c r="P166" s="73"/>
      <c r="Q166" s="50"/>
      <c r="R166" s="74">
        <v>100</v>
      </c>
      <c r="S166" s="329"/>
      <c r="T166" s="330"/>
      <c r="U166" s="331"/>
      <c r="V166" s="332"/>
      <c r="W166" s="333"/>
      <c r="X166" s="334"/>
      <c r="Y166" s="89">
        <f>SUM(Raming[[#This Row],[Aquafin]:[Aandeel 7]])</f>
        <v>100</v>
      </c>
      <c r="Z166" s="318">
        <f>IFERROR(ROUND(Raming[[#This Row],[Hoeveelheid voorzien]]*Raming[[#This Row],[Aquafin]]/100,2),0)</f>
        <v>0</v>
      </c>
      <c r="AA166" s="318">
        <f>IFERROR(ROUND(Raming[[#This Row],[HV1]]*Raming[[#This Row],[EHP]],2),0)</f>
        <v>0</v>
      </c>
      <c r="AB166" s="319">
        <f>IFERROR(ROUND(Raming[[#This Row],[Hoeveelheid voorzien]]*Raming[[#This Row],[Aandeel 2]]/100,2),0)</f>
        <v>0</v>
      </c>
      <c r="AC166" s="319">
        <f>IFERROR(ROUND(Raming[[#This Row],[HV2]]*Raming[[#This Row],[EHP]],2),0)</f>
        <v>0</v>
      </c>
      <c r="AD166" s="320">
        <f>IFERROR(ROUND(Raming[[#This Row],[Hoeveelheid voorzien]]*Raming[[#This Row],[Aandeel 3]]/100,2),0)</f>
        <v>0</v>
      </c>
      <c r="AE166" s="320">
        <f>IFERROR(ROUND(Raming[[#This Row],[HV3]]*Raming[[#This Row],[EHP]],2),0)</f>
        <v>0</v>
      </c>
      <c r="AF166" s="321">
        <f>IFERROR(ROUND(Raming[[#This Row],[Hoeveelheid voorzien]]*Raming[[#This Row],[Aandeel 4]]/100,2),0)</f>
        <v>0</v>
      </c>
      <c r="AG166" s="321">
        <f>IFERROR(ROUND(Raming[[#This Row],[HV4]]*Raming[[#This Row],[EHP]],2),0)</f>
        <v>0</v>
      </c>
      <c r="AH166" s="322">
        <f>IFERROR(ROUND(Raming[[#This Row],[Hoeveelheid voorzien]]*Raming[[#This Row],[Aandeel 5]]/100,2),0)</f>
        <v>0</v>
      </c>
      <c r="AI166" s="322">
        <f>IFERROR(ROUND(Raming[[#This Row],[HV5]]*Raming[[#This Row],[EHP]],2),0)</f>
        <v>0</v>
      </c>
      <c r="AJ166" s="323">
        <f>IFERROR(ROUND(Raming[[#This Row],[Hoeveelheid voorzien]]*Raming[[#This Row],[Aandeel 6]]/100,2),0)</f>
        <v>0</v>
      </c>
      <c r="AK166" s="323">
        <f>IFERROR(ROUND(Raming[[#This Row],[HV6]]*Raming[[#This Row],[EHP]],2),0)</f>
        <v>0</v>
      </c>
      <c r="AL166" s="324">
        <f>IFERROR(ROUND(Raming[[#This Row],[Hoeveelheid voorzien]]*Raming[[#This Row],[Aandeel 7]]/100,2),0)</f>
        <v>0</v>
      </c>
      <c r="AM166" s="324">
        <f>IFERROR(ROUND(Raming[[#This Row],[HV7]]*Raming[[#This Row],[EHP]],2),0)</f>
        <v>0</v>
      </c>
      <c r="AN166" s="89">
        <f>Raming[[#This Row],[HV7]]+Raming[[#This Row],[HV6]]+Raming[[#This Row],[HV5]]+Raming[[#This Row],[HV4]]+Raming[[#This Row],[HV3]]+Raming[[#This Row],[HV2]]+Raming[[#This Row],[HV1]]</f>
        <v>0</v>
      </c>
      <c r="AO166" s="89"/>
      <c r="AP166" s="94" t="str">
        <f>IFERROR(ROUND(AVERAGE(Raming[[#This Row],[kolom niet invullen]:[243/001]]),2),"")</f>
        <v/>
      </c>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row>
    <row r="167" spans="1:111">
      <c r="A167" s="156">
        <f>IF(Raming[[#This Row],[Nummering]]=1,SUM($B$9:B167),0)</f>
        <v>0</v>
      </c>
      <c r="B167" s="242">
        <f>IF(Raming[[#This Row],[Hoeveelheid voorzien]]&gt;0,1,0)</f>
        <v>0</v>
      </c>
      <c r="C167" s="132"/>
      <c r="D167" s="133" t="s">
        <v>225</v>
      </c>
      <c r="E167" s="134"/>
      <c r="F167" s="135" t="s">
        <v>226</v>
      </c>
      <c r="G167" s="136"/>
      <c r="H167" s="236"/>
      <c r="I167" s="117"/>
      <c r="J167" s="133" t="s">
        <v>28</v>
      </c>
      <c r="K167" s="118" t="s">
        <v>28</v>
      </c>
      <c r="L167" s="327"/>
      <c r="M167" s="48"/>
      <c r="N167" s="119"/>
      <c r="O167" s="40"/>
      <c r="P167" s="73"/>
      <c r="Q167" s="50"/>
      <c r="R167" s="74">
        <v>100</v>
      </c>
      <c r="S167" s="329"/>
      <c r="T167" s="330"/>
      <c r="U167" s="331"/>
      <c r="V167" s="332"/>
      <c r="W167" s="333"/>
      <c r="X167" s="334"/>
      <c r="Y167" s="89">
        <f>SUM(Raming[[#This Row],[Aquafin]:[Aandeel 7]])</f>
        <v>100</v>
      </c>
      <c r="Z167" s="318">
        <f>IFERROR(ROUND(Raming[[#This Row],[Hoeveelheid voorzien]]*Raming[[#This Row],[Aquafin]]/100,2),0)</f>
        <v>0</v>
      </c>
      <c r="AA167" s="318">
        <f>IFERROR(ROUND(Raming[[#This Row],[HV1]]*Raming[[#This Row],[EHP]],2),0)</f>
        <v>0</v>
      </c>
      <c r="AB167" s="319">
        <f>IFERROR(ROUND(Raming[[#This Row],[Hoeveelheid voorzien]]*Raming[[#This Row],[Aandeel 2]]/100,2),0)</f>
        <v>0</v>
      </c>
      <c r="AC167" s="319">
        <f>IFERROR(ROUND(Raming[[#This Row],[HV2]]*Raming[[#This Row],[EHP]],2),0)</f>
        <v>0</v>
      </c>
      <c r="AD167" s="320">
        <f>IFERROR(ROUND(Raming[[#This Row],[Hoeveelheid voorzien]]*Raming[[#This Row],[Aandeel 3]]/100,2),0)</f>
        <v>0</v>
      </c>
      <c r="AE167" s="320">
        <f>IFERROR(ROUND(Raming[[#This Row],[HV3]]*Raming[[#This Row],[EHP]],2),0)</f>
        <v>0</v>
      </c>
      <c r="AF167" s="321">
        <f>IFERROR(ROUND(Raming[[#This Row],[Hoeveelheid voorzien]]*Raming[[#This Row],[Aandeel 4]]/100,2),0)</f>
        <v>0</v>
      </c>
      <c r="AG167" s="321">
        <f>IFERROR(ROUND(Raming[[#This Row],[HV4]]*Raming[[#This Row],[EHP]],2),0)</f>
        <v>0</v>
      </c>
      <c r="AH167" s="322">
        <f>IFERROR(ROUND(Raming[[#This Row],[Hoeveelheid voorzien]]*Raming[[#This Row],[Aandeel 5]]/100,2),0)</f>
        <v>0</v>
      </c>
      <c r="AI167" s="322">
        <f>IFERROR(ROUND(Raming[[#This Row],[HV5]]*Raming[[#This Row],[EHP]],2),0)</f>
        <v>0</v>
      </c>
      <c r="AJ167" s="323">
        <f>IFERROR(ROUND(Raming[[#This Row],[Hoeveelheid voorzien]]*Raming[[#This Row],[Aandeel 6]]/100,2),0)</f>
        <v>0</v>
      </c>
      <c r="AK167" s="323">
        <f>IFERROR(ROUND(Raming[[#This Row],[HV6]]*Raming[[#This Row],[EHP]],2),0)</f>
        <v>0</v>
      </c>
      <c r="AL167" s="324">
        <f>IFERROR(ROUND(Raming[[#This Row],[Hoeveelheid voorzien]]*Raming[[#This Row],[Aandeel 7]]/100,2),0)</f>
        <v>0</v>
      </c>
      <c r="AM167" s="324">
        <f>IFERROR(ROUND(Raming[[#This Row],[HV7]]*Raming[[#This Row],[EHP]],2),0)</f>
        <v>0</v>
      </c>
      <c r="AN167" s="89">
        <f>Raming[[#This Row],[HV7]]+Raming[[#This Row],[HV6]]+Raming[[#This Row],[HV5]]+Raming[[#This Row],[HV4]]+Raming[[#This Row],[HV3]]+Raming[[#This Row],[HV2]]+Raming[[#This Row],[HV1]]</f>
        <v>0</v>
      </c>
      <c r="AO167" s="89"/>
      <c r="AP167" s="94" t="str">
        <f>IFERROR(ROUND(AVERAGE(Raming[[#This Row],[kolom niet invullen]:[243/001]]),2),"")</f>
        <v/>
      </c>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row>
    <row r="168" spans="1:111" ht="45">
      <c r="A168" s="156">
        <f>IF(Raming[[#This Row],[Nummering]]=1,SUM($B$9:B168),0)</f>
        <v>102</v>
      </c>
      <c r="B168" s="242">
        <f>IF(Raming[[#This Row],[Hoeveelheid voorzien]]&gt;0,1,0)</f>
        <v>1</v>
      </c>
      <c r="C168" s="116" t="s">
        <v>55</v>
      </c>
      <c r="D168" s="117" t="s">
        <v>227</v>
      </c>
      <c r="E168" s="49"/>
      <c r="F168" s="47" t="s">
        <v>228</v>
      </c>
      <c r="G168" s="22"/>
      <c r="H168" s="236"/>
      <c r="I168" s="117" t="s">
        <v>58</v>
      </c>
      <c r="J168" s="253" t="s">
        <v>68</v>
      </c>
      <c r="K168" s="118">
        <v>35.97</v>
      </c>
      <c r="L168" s="327"/>
      <c r="M168" s="157" t="s">
        <v>688</v>
      </c>
      <c r="N168" s="95" t="s">
        <v>713</v>
      </c>
      <c r="O168" s="40">
        <v>650</v>
      </c>
      <c r="P168" s="73">
        <f>Raming[[#This Row],[Hoeveelheid voorzien]]*Raming[[#This Row],[EHP]]</f>
        <v>23380.5</v>
      </c>
      <c r="Q168" s="50" t="s">
        <v>64</v>
      </c>
      <c r="R168" s="74">
        <v>100</v>
      </c>
      <c r="S168" s="329"/>
      <c r="T168" s="330"/>
      <c r="U168" s="331"/>
      <c r="V168" s="332"/>
      <c r="W168" s="333"/>
      <c r="X168" s="334"/>
      <c r="Y168" s="89">
        <f>SUM(Raming[[#This Row],[Aquafin]:[Aandeel 7]])</f>
        <v>100</v>
      </c>
      <c r="Z168" s="318">
        <f>IFERROR(ROUND(Raming[[#This Row],[Hoeveelheid voorzien]]*Raming[[#This Row],[Aquafin]]/100,2),0)</f>
        <v>650</v>
      </c>
      <c r="AA168" s="318">
        <f>IFERROR(ROUND(Raming[[#This Row],[HV1]]*Raming[[#This Row],[EHP]],2),0)</f>
        <v>23380.5</v>
      </c>
      <c r="AB168" s="319">
        <f>IFERROR(ROUND(Raming[[#This Row],[Hoeveelheid voorzien]]*Raming[[#This Row],[Aandeel 2]]/100,2),0)</f>
        <v>0</v>
      </c>
      <c r="AC168" s="319">
        <f>IFERROR(ROUND(Raming[[#This Row],[HV2]]*Raming[[#This Row],[EHP]],2),0)</f>
        <v>0</v>
      </c>
      <c r="AD168" s="320">
        <f>IFERROR(ROUND(Raming[[#This Row],[Hoeveelheid voorzien]]*Raming[[#This Row],[Aandeel 3]]/100,2),0)</f>
        <v>0</v>
      </c>
      <c r="AE168" s="320">
        <f>IFERROR(ROUND(Raming[[#This Row],[HV3]]*Raming[[#This Row],[EHP]],2),0)</f>
        <v>0</v>
      </c>
      <c r="AF168" s="321">
        <f>IFERROR(ROUND(Raming[[#This Row],[Hoeveelheid voorzien]]*Raming[[#This Row],[Aandeel 4]]/100,2),0)</f>
        <v>0</v>
      </c>
      <c r="AG168" s="321">
        <f>IFERROR(ROUND(Raming[[#This Row],[HV4]]*Raming[[#This Row],[EHP]],2),0)</f>
        <v>0</v>
      </c>
      <c r="AH168" s="322">
        <f>IFERROR(ROUND(Raming[[#This Row],[Hoeveelheid voorzien]]*Raming[[#This Row],[Aandeel 5]]/100,2),0)</f>
        <v>0</v>
      </c>
      <c r="AI168" s="322">
        <f>IFERROR(ROUND(Raming[[#This Row],[HV5]]*Raming[[#This Row],[EHP]],2),0)</f>
        <v>0</v>
      </c>
      <c r="AJ168" s="323">
        <f>IFERROR(ROUND(Raming[[#This Row],[Hoeveelheid voorzien]]*Raming[[#This Row],[Aandeel 6]]/100,2),0)</f>
        <v>0</v>
      </c>
      <c r="AK168" s="323">
        <f>IFERROR(ROUND(Raming[[#This Row],[HV6]]*Raming[[#This Row],[EHP]],2),0)</f>
        <v>0</v>
      </c>
      <c r="AL168" s="324">
        <f>IFERROR(ROUND(Raming[[#This Row],[Hoeveelheid voorzien]]*Raming[[#This Row],[Aandeel 7]]/100,2),0)</f>
        <v>0</v>
      </c>
      <c r="AM168" s="324">
        <f>IFERROR(ROUND(Raming[[#This Row],[HV7]]*Raming[[#This Row],[EHP]],2),0)</f>
        <v>0</v>
      </c>
      <c r="AN168" s="89">
        <f>Raming[[#This Row],[HV7]]+Raming[[#This Row],[HV6]]+Raming[[#This Row],[HV5]]+Raming[[#This Row],[HV4]]+Raming[[#This Row],[HV3]]+Raming[[#This Row],[HV2]]+Raming[[#This Row],[HV1]]</f>
        <v>650</v>
      </c>
      <c r="AO168" s="89"/>
      <c r="AP168" s="94" t="str">
        <f>IFERROR(ROUND(AVERAGE(Raming[[#This Row],[kolom niet invullen]:[243/001]]),2),"")</f>
        <v/>
      </c>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row>
    <row r="169" spans="1:111" ht="45">
      <c r="A169" s="156">
        <f>IF(Raming[[#This Row],[Nummering]]=1,SUM($B$9:B169),0)</f>
        <v>103</v>
      </c>
      <c r="B169" s="242">
        <f>IF(Raming[[#This Row],[Hoeveelheid voorzien]]&gt;0,1,0)</f>
        <v>1</v>
      </c>
      <c r="C169" s="116" t="s">
        <v>55</v>
      </c>
      <c r="D169" s="117" t="s">
        <v>227</v>
      </c>
      <c r="E169" s="49"/>
      <c r="F169" s="47" t="s">
        <v>228</v>
      </c>
      <c r="G169" s="22"/>
      <c r="H169" s="236"/>
      <c r="I169" s="117" t="s">
        <v>58</v>
      </c>
      <c r="J169" s="253" t="s">
        <v>68</v>
      </c>
      <c r="K169" s="118">
        <v>35.97</v>
      </c>
      <c r="L169" s="327"/>
      <c r="M169" s="157" t="s">
        <v>689</v>
      </c>
      <c r="N169" s="95" t="s">
        <v>713</v>
      </c>
      <c r="O169" s="40">
        <v>55</v>
      </c>
      <c r="P169" s="73">
        <f>Raming[[#This Row],[Hoeveelheid voorzien]]*Raming[[#This Row],[EHP]]</f>
        <v>1978.35</v>
      </c>
      <c r="Q169" s="50" t="s">
        <v>64</v>
      </c>
      <c r="R169" s="74">
        <v>100</v>
      </c>
      <c r="S169" s="329"/>
      <c r="T169" s="330"/>
      <c r="U169" s="331"/>
      <c r="V169" s="332"/>
      <c r="W169" s="333"/>
      <c r="X169" s="334"/>
      <c r="Y169" s="89">
        <f>SUM(Raming[[#This Row],[Aquafin]:[Aandeel 7]])</f>
        <v>100</v>
      </c>
      <c r="Z169" s="318">
        <f>IFERROR(ROUND(Raming[[#This Row],[Hoeveelheid voorzien]]*Raming[[#This Row],[Aquafin]]/100,2),0)</f>
        <v>55</v>
      </c>
      <c r="AA169" s="318">
        <f>IFERROR(ROUND(Raming[[#This Row],[HV1]]*Raming[[#This Row],[EHP]],2),0)</f>
        <v>1978.35</v>
      </c>
      <c r="AB169" s="319">
        <f>IFERROR(ROUND(Raming[[#This Row],[Hoeveelheid voorzien]]*Raming[[#This Row],[Aandeel 2]]/100,2),0)</f>
        <v>0</v>
      </c>
      <c r="AC169" s="319">
        <f>IFERROR(ROUND(Raming[[#This Row],[HV2]]*Raming[[#This Row],[EHP]],2),0)</f>
        <v>0</v>
      </c>
      <c r="AD169" s="320">
        <f>IFERROR(ROUND(Raming[[#This Row],[Hoeveelheid voorzien]]*Raming[[#This Row],[Aandeel 3]]/100,2),0)</f>
        <v>0</v>
      </c>
      <c r="AE169" s="320">
        <f>IFERROR(ROUND(Raming[[#This Row],[HV3]]*Raming[[#This Row],[EHP]],2),0)</f>
        <v>0</v>
      </c>
      <c r="AF169" s="321">
        <f>IFERROR(ROUND(Raming[[#This Row],[Hoeveelheid voorzien]]*Raming[[#This Row],[Aandeel 4]]/100,2),0)</f>
        <v>0</v>
      </c>
      <c r="AG169" s="321">
        <f>IFERROR(ROUND(Raming[[#This Row],[HV4]]*Raming[[#This Row],[EHP]],2),0)</f>
        <v>0</v>
      </c>
      <c r="AH169" s="322">
        <f>IFERROR(ROUND(Raming[[#This Row],[Hoeveelheid voorzien]]*Raming[[#This Row],[Aandeel 5]]/100,2),0)</f>
        <v>0</v>
      </c>
      <c r="AI169" s="322">
        <f>IFERROR(ROUND(Raming[[#This Row],[HV5]]*Raming[[#This Row],[EHP]],2),0)</f>
        <v>0</v>
      </c>
      <c r="AJ169" s="323">
        <f>IFERROR(ROUND(Raming[[#This Row],[Hoeveelheid voorzien]]*Raming[[#This Row],[Aandeel 6]]/100,2),0)</f>
        <v>0</v>
      </c>
      <c r="AK169" s="323">
        <f>IFERROR(ROUND(Raming[[#This Row],[HV6]]*Raming[[#This Row],[EHP]],2),0)</f>
        <v>0</v>
      </c>
      <c r="AL169" s="324">
        <f>IFERROR(ROUND(Raming[[#This Row],[Hoeveelheid voorzien]]*Raming[[#This Row],[Aandeel 7]]/100,2),0)</f>
        <v>0</v>
      </c>
      <c r="AM169" s="324">
        <f>IFERROR(ROUND(Raming[[#This Row],[HV7]]*Raming[[#This Row],[EHP]],2),0)</f>
        <v>0</v>
      </c>
      <c r="AN169" s="89">
        <f>Raming[[#This Row],[HV7]]+Raming[[#This Row],[HV6]]+Raming[[#This Row],[HV5]]+Raming[[#This Row],[HV4]]+Raming[[#This Row],[HV3]]+Raming[[#This Row],[HV2]]+Raming[[#This Row],[HV1]]</f>
        <v>55</v>
      </c>
      <c r="AO169" s="89"/>
      <c r="AP169" s="94" t="str">
        <f>IFERROR(ROUND(AVERAGE(Raming[[#This Row],[kolom niet invullen]:[243/001]]),2),"")</f>
        <v/>
      </c>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row>
    <row r="170" spans="1:111">
      <c r="A170" s="156">
        <f>IF(Raming[[#This Row],[Nummering]]=1,SUM($B$9:B170),0)</f>
        <v>104</v>
      </c>
      <c r="B170" s="242">
        <f>IF(Raming[[#This Row],[Hoeveelheid voorzien]]&gt;0,1,0)</f>
        <v>1</v>
      </c>
      <c r="C170" s="116" t="s">
        <v>55</v>
      </c>
      <c r="D170" s="117" t="s">
        <v>229</v>
      </c>
      <c r="E170" s="49"/>
      <c r="F170" s="47" t="s">
        <v>230</v>
      </c>
      <c r="G170" s="22"/>
      <c r="H170" s="236"/>
      <c r="I170" s="117" t="s">
        <v>58</v>
      </c>
      <c r="J170" s="253" t="s">
        <v>68</v>
      </c>
      <c r="K170" s="118">
        <v>5.53</v>
      </c>
      <c r="L170" s="327"/>
      <c r="M170" s="48"/>
      <c r="N170" s="95" t="s">
        <v>713</v>
      </c>
      <c r="O170" s="40">
        <v>705</v>
      </c>
      <c r="P170" s="73">
        <f>Raming[[#This Row],[Hoeveelheid voorzien]]*Raming[[#This Row],[EHP]]</f>
        <v>3898.65</v>
      </c>
      <c r="Q170" s="50" t="s">
        <v>64</v>
      </c>
      <c r="R170" s="74">
        <v>100</v>
      </c>
      <c r="S170" s="329"/>
      <c r="T170" s="330"/>
      <c r="U170" s="331"/>
      <c r="V170" s="332"/>
      <c r="W170" s="333"/>
      <c r="X170" s="334"/>
      <c r="Y170" s="89">
        <f>SUM(Raming[[#This Row],[Aquafin]:[Aandeel 7]])</f>
        <v>100</v>
      </c>
      <c r="Z170" s="318">
        <f>IFERROR(ROUND(Raming[[#This Row],[Hoeveelheid voorzien]]*Raming[[#This Row],[Aquafin]]/100,2),0)</f>
        <v>705</v>
      </c>
      <c r="AA170" s="318">
        <f>IFERROR(ROUND(Raming[[#This Row],[HV1]]*Raming[[#This Row],[EHP]],2),0)</f>
        <v>3898.65</v>
      </c>
      <c r="AB170" s="319">
        <f>IFERROR(ROUND(Raming[[#This Row],[Hoeveelheid voorzien]]*Raming[[#This Row],[Aandeel 2]]/100,2),0)</f>
        <v>0</v>
      </c>
      <c r="AC170" s="319">
        <f>IFERROR(ROUND(Raming[[#This Row],[HV2]]*Raming[[#This Row],[EHP]],2),0)</f>
        <v>0</v>
      </c>
      <c r="AD170" s="320">
        <f>IFERROR(ROUND(Raming[[#This Row],[Hoeveelheid voorzien]]*Raming[[#This Row],[Aandeel 3]]/100,2),0)</f>
        <v>0</v>
      </c>
      <c r="AE170" s="320">
        <f>IFERROR(ROUND(Raming[[#This Row],[HV3]]*Raming[[#This Row],[EHP]],2),0)</f>
        <v>0</v>
      </c>
      <c r="AF170" s="321">
        <f>IFERROR(ROUND(Raming[[#This Row],[Hoeveelheid voorzien]]*Raming[[#This Row],[Aandeel 4]]/100,2),0)</f>
        <v>0</v>
      </c>
      <c r="AG170" s="321">
        <f>IFERROR(ROUND(Raming[[#This Row],[HV4]]*Raming[[#This Row],[EHP]],2),0)</f>
        <v>0</v>
      </c>
      <c r="AH170" s="322">
        <f>IFERROR(ROUND(Raming[[#This Row],[Hoeveelheid voorzien]]*Raming[[#This Row],[Aandeel 5]]/100,2),0)</f>
        <v>0</v>
      </c>
      <c r="AI170" s="322">
        <f>IFERROR(ROUND(Raming[[#This Row],[HV5]]*Raming[[#This Row],[EHP]],2),0)</f>
        <v>0</v>
      </c>
      <c r="AJ170" s="323">
        <f>IFERROR(ROUND(Raming[[#This Row],[Hoeveelheid voorzien]]*Raming[[#This Row],[Aandeel 6]]/100,2),0)</f>
        <v>0</v>
      </c>
      <c r="AK170" s="323">
        <f>IFERROR(ROUND(Raming[[#This Row],[HV6]]*Raming[[#This Row],[EHP]],2),0)</f>
        <v>0</v>
      </c>
      <c r="AL170" s="324">
        <f>IFERROR(ROUND(Raming[[#This Row],[Hoeveelheid voorzien]]*Raming[[#This Row],[Aandeel 7]]/100,2),0)</f>
        <v>0</v>
      </c>
      <c r="AM170" s="324">
        <f>IFERROR(ROUND(Raming[[#This Row],[HV7]]*Raming[[#This Row],[EHP]],2),0)</f>
        <v>0</v>
      </c>
      <c r="AN170" s="89">
        <f>Raming[[#This Row],[HV7]]+Raming[[#This Row],[HV6]]+Raming[[#This Row],[HV5]]+Raming[[#This Row],[HV4]]+Raming[[#This Row],[HV3]]+Raming[[#This Row],[HV2]]+Raming[[#This Row],[HV1]]</f>
        <v>705</v>
      </c>
      <c r="AO170" s="89"/>
      <c r="AP170" s="94" t="str">
        <f>IFERROR(ROUND(AVERAGE(Raming[[#This Row],[kolom niet invullen]:[243/001]]),2),"")</f>
        <v/>
      </c>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row>
    <row r="171" spans="1:111">
      <c r="A171" s="156">
        <f>IF(Raming[[#This Row],[Nummering]]=1,SUM($B$9:B171),0)</f>
        <v>0</v>
      </c>
      <c r="B171" s="242">
        <f>IF(Raming[[#This Row],[Hoeveelheid voorzien]]&gt;0,1,0)</f>
        <v>0</v>
      </c>
      <c r="C171" s="113"/>
      <c r="D171" s="113" t="s">
        <v>231</v>
      </c>
      <c r="E171" s="113"/>
      <c r="F171" s="113" t="s">
        <v>232</v>
      </c>
      <c r="G171" s="131"/>
      <c r="H171" s="231"/>
      <c r="I171" s="113"/>
      <c r="J171" s="113" t="s">
        <v>28</v>
      </c>
      <c r="K171" s="118" t="s">
        <v>28</v>
      </c>
      <c r="L171" s="326"/>
      <c r="M171" s="45"/>
      <c r="N171" s="46"/>
      <c r="O171" s="40"/>
      <c r="P171" s="73"/>
      <c r="Q171" s="50"/>
      <c r="R171" s="74">
        <v>100</v>
      </c>
      <c r="S171" s="329"/>
      <c r="T171" s="330"/>
      <c r="U171" s="331"/>
      <c r="V171" s="332"/>
      <c r="W171" s="333"/>
      <c r="X171" s="334"/>
      <c r="Y171" s="89">
        <f>SUM(Raming[[#This Row],[Aquafin]:[Aandeel 7]])</f>
        <v>100</v>
      </c>
      <c r="Z171" s="318">
        <f>IFERROR(ROUND(Raming[[#This Row],[Hoeveelheid voorzien]]*Raming[[#This Row],[Aquafin]]/100,2),0)</f>
        <v>0</v>
      </c>
      <c r="AA171" s="318">
        <f>IFERROR(ROUND(Raming[[#This Row],[HV1]]*Raming[[#This Row],[EHP]],2),0)</f>
        <v>0</v>
      </c>
      <c r="AB171" s="319">
        <f>IFERROR(ROUND(Raming[[#This Row],[Hoeveelheid voorzien]]*Raming[[#This Row],[Aandeel 2]]/100,2),0)</f>
        <v>0</v>
      </c>
      <c r="AC171" s="319">
        <f>IFERROR(ROUND(Raming[[#This Row],[HV2]]*Raming[[#This Row],[EHP]],2),0)</f>
        <v>0</v>
      </c>
      <c r="AD171" s="320">
        <f>IFERROR(ROUND(Raming[[#This Row],[Hoeveelheid voorzien]]*Raming[[#This Row],[Aandeel 3]]/100,2),0)</f>
        <v>0</v>
      </c>
      <c r="AE171" s="320">
        <f>IFERROR(ROUND(Raming[[#This Row],[HV3]]*Raming[[#This Row],[EHP]],2),0)</f>
        <v>0</v>
      </c>
      <c r="AF171" s="321">
        <f>IFERROR(ROUND(Raming[[#This Row],[Hoeveelheid voorzien]]*Raming[[#This Row],[Aandeel 4]]/100,2),0)</f>
        <v>0</v>
      </c>
      <c r="AG171" s="321">
        <f>IFERROR(ROUND(Raming[[#This Row],[HV4]]*Raming[[#This Row],[EHP]],2),0)</f>
        <v>0</v>
      </c>
      <c r="AH171" s="322">
        <f>IFERROR(ROUND(Raming[[#This Row],[Hoeveelheid voorzien]]*Raming[[#This Row],[Aandeel 5]]/100,2),0)</f>
        <v>0</v>
      </c>
      <c r="AI171" s="322">
        <f>IFERROR(ROUND(Raming[[#This Row],[HV5]]*Raming[[#This Row],[EHP]],2),0)</f>
        <v>0</v>
      </c>
      <c r="AJ171" s="323">
        <f>IFERROR(ROUND(Raming[[#This Row],[Hoeveelheid voorzien]]*Raming[[#This Row],[Aandeel 6]]/100,2),0)</f>
        <v>0</v>
      </c>
      <c r="AK171" s="323">
        <f>IFERROR(ROUND(Raming[[#This Row],[HV6]]*Raming[[#This Row],[EHP]],2),0)</f>
        <v>0</v>
      </c>
      <c r="AL171" s="324">
        <f>IFERROR(ROUND(Raming[[#This Row],[Hoeveelheid voorzien]]*Raming[[#This Row],[Aandeel 7]]/100,2),0)</f>
        <v>0</v>
      </c>
      <c r="AM171" s="324">
        <f>IFERROR(ROUND(Raming[[#This Row],[HV7]]*Raming[[#This Row],[EHP]],2),0)</f>
        <v>0</v>
      </c>
      <c r="AN171" s="89">
        <f>Raming[[#This Row],[HV7]]+Raming[[#This Row],[HV6]]+Raming[[#This Row],[HV5]]+Raming[[#This Row],[HV4]]+Raming[[#This Row],[HV3]]+Raming[[#This Row],[HV2]]+Raming[[#This Row],[HV1]]</f>
        <v>0</v>
      </c>
      <c r="AO171" s="89"/>
      <c r="AP171" s="94" t="str">
        <f>IFERROR(ROUND(AVERAGE(Raming[[#This Row],[kolom niet invullen]:[243/001]]),2),"")</f>
        <v/>
      </c>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row>
    <row r="172" spans="1:111">
      <c r="A172" s="156">
        <f>IF(Raming[[#This Row],[Nummering]]=1,SUM($B$9:B172),0)</f>
        <v>0</v>
      </c>
      <c r="B172" s="242">
        <f>IF(Raming[[#This Row],[Hoeveelheid voorzien]]&gt;0,1,0)</f>
        <v>0</v>
      </c>
      <c r="C172" s="132"/>
      <c r="D172" s="133"/>
      <c r="E172" s="134"/>
      <c r="F172" s="137" t="s">
        <v>647</v>
      </c>
      <c r="G172" s="136"/>
      <c r="H172" s="236"/>
      <c r="I172" s="117"/>
      <c r="J172" s="133" t="s">
        <v>28</v>
      </c>
      <c r="K172" s="118" t="s">
        <v>28</v>
      </c>
      <c r="L172" s="327"/>
      <c r="M172" s="48"/>
      <c r="N172" s="119"/>
      <c r="O172" s="40"/>
      <c r="P172" s="73"/>
      <c r="Q172" s="50"/>
      <c r="R172" s="74">
        <v>100</v>
      </c>
      <c r="S172" s="329"/>
      <c r="T172" s="330"/>
      <c r="U172" s="331"/>
      <c r="V172" s="332"/>
      <c r="W172" s="333"/>
      <c r="X172" s="334"/>
      <c r="Y172" s="89">
        <f>SUM(Raming[[#This Row],[Aquafin]:[Aandeel 7]])</f>
        <v>100</v>
      </c>
      <c r="Z172" s="318">
        <f>IFERROR(ROUND(Raming[[#This Row],[Hoeveelheid voorzien]]*Raming[[#This Row],[Aquafin]]/100,2),0)</f>
        <v>0</v>
      </c>
      <c r="AA172" s="318">
        <f>IFERROR(ROUND(Raming[[#This Row],[HV1]]*Raming[[#This Row],[EHP]],2),0)</f>
        <v>0</v>
      </c>
      <c r="AB172" s="319">
        <f>IFERROR(ROUND(Raming[[#This Row],[Hoeveelheid voorzien]]*Raming[[#This Row],[Aandeel 2]]/100,2),0)</f>
        <v>0</v>
      </c>
      <c r="AC172" s="319">
        <f>IFERROR(ROUND(Raming[[#This Row],[HV2]]*Raming[[#This Row],[EHP]],2),0)</f>
        <v>0</v>
      </c>
      <c r="AD172" s="320">
        <f>IFERROR(ROUND(Raming[[#This Row],[Hoeveelheid voorzien]]*Raming[[#This Row],[Aandeel 3]]/100,2),0)</f>
        <v>0</v>
      </c>
      <c r="AE172" s="320">
        <f>IFERROR(ROUND(Raming[[#This Row],[HV3]]*Raming[[#This Row],[EHP]],2),0)</f>
        <v>0</v>
      </c>
      <c r="AF172" s="321">
        <f>IFERROR(ROUND(Raming[[#This Row],[Hoeveelheid voorzien]]*Raming[[#This Row],[Aandeel 4]]/100,2),0)</f>
        <v>0</v>
      </c>
      <c r="AG172" s="321">
        <f>IFERROR(ROUND(Raming[[#This Row],[HV4]]*Raming[[#This Row],[EHP]],2),0)</f>
        <v>0</v>
      </c>
      <c r="AH172" s="322">
        <f>IFERROR(ROUND(Raming[[#This Row],[Hoeveelheid voorzien]]*Raming[[#This Row],[Aandeel 5]]/100,2),0)</f>
        <v>0</v>
      </c>
      <c r="AI172" s="322">
        <f>IFERROR(ROUND(Raming[[#This Row],[HV5]]*Raming[[#This Row],[EHP]],2),0)</f>
        <v>0</v>
      </c>
      <c r="AJ172" s="323">
        <f>IFERROR(ROUND(Raming[[#This Row],[Hoeveelheid voorzien]]*Raming[[#This Row],[Aandeel 6]]/100,2),0)</f>
        <v>0</v>
      </c>
      <c r="AK172" s="323">
        <f>IFERROR(ROUND(Raming[[#This Row],[HV6]]*Raming[[#This Row],[EHP]],2),0)</f>
        <v>0</v>
      </c>
      <c r="AL172" s="324">
        <f>IFERROR(ROUND(Raming[[#This Row],[Hoeveelheid voorzien]]*Raming[[#This Row],[Aandeel 7]]/100,2),0)</f>
        <v>0</v>
      </c>
      <c r="AM172" s="324">
        <f>IFERROR(ROUND(Raming[[#This Row],[HV7]]*Raming[[#This Row],[EHP]],2),0)</f>
        <v>0</v>
      </c>
      <c r="AN172" s="89">
        <f>Raming[[#This Row],[HV7]]+Raming[[#This Row],[HV6]]+Raming[[#This Row],[HV5]]+Raming[[#This Row],[HV4]]+Raming[[#This Row],[HV3]]+Raming[[#This Row],[HV2]]+Raming[[#This Row],[HV1]]</f>
        <v>0</v>
      </c>
      <c r="AO172" s="89"/>
      <c r="AP172" s="94" t="str">
        <f>IFERROR(ROUND(AVERAGE(Raming[[#This Row],[kolom niet invullen]:[243/001]]),2),"")</f>
        <v/>
      </c>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row>
    <row r="173" spans="1:111" ht="22.5">
      <c r="A173" s="156">
        <f>IF(Raming[[#This Row],[Nummering]]=1,SUM($B$9:B173),0)</f>
        <v>105</v>
      </c>
      <c r="B173" s="242">
        <f>IF(Raming[[#This Row],[Hoeveelheid voorzien]]&gt;0,1,0)</f>
        <v>1</v>
      </c>
      <c r="C173" s="116" t="s">
        <v>60</v>
      </c>
      <c r="D173" s="117"/>
      <c r="E173" s="266" t="s">
        <v>61</v>
      </c>
      <c r="F173" s="270"/>
      <c r="G173" s="270" t="s">
        <v>649</v>
      </c>
      <c r="H173" s="236"/>
      <c r="I173" s="117" t="s">
        <v>58</v>
      </c>
      <c r="J173" s="253" t="s">
        <v>68</v>
      </c>
      <c r="K173" s="118">
        <v>25</v>
      </c>
      <c r="L173" s="327"/>
      <c r="M173" s="48" t="s">
        <v>650</v>
      </c>
      <c r="N173" s="95" t="s">
        <v>713</v>
      </c>
      <c r="O173" s="40">
        <v>40</v>
      </c>
      <c r="P173" s="73">
        <f>Raming[[#This Row],[Hoeveelheid voorzien]]*Raming[[#This Row],[EHP]]</f>
        <v>1000</v>
      </c>
      <c r="Q173" s="50" t="s">
        <v>64</v>
      </c>
      <c r="R173" s="74">
        <v>100</v>
      </c>
      <c r="S173" s="329"/>
      <c r="T173" s="330"/>
      <c r="U173" s="331"/>
      <c r="V173" s="332"/>
      <c r="W173" s="333"/>
      <c r="X173" s="334"/>
      <c r="Y173" s="89">
        <f>SUM(Raming[[#This Row],[Aquafin]:[Aandeel 7]])</f>
        <v>100</v>
      </c>
      <c r="Z173" s="318">
        <f>IFERROR(ROUND(Raming[[#This Row],[Hoeveelheid voorzien]]*Raming[[#This Row],[Aquafin]]/100,2),0)</f>
        <v>40</v>
      </c>
      <c r="AA173" s="318">
        <f>IFERROR(ROUND(Raming[[#This Row],[HV1]]*Raming[[#This Row],[EHP]],2),0)</f>
        <v>1000</v>
      </c>
      <c r="AB173" s="319">
        <f>IFERROR(ROUND(Raming[[#This Row],[Hoeveelheid voorzien]]*Raming[[#This Row],[Aandeel 2]]/100,2),0)</f>
        <v>0</v>
      </c>
      <c r="AC173" s="319">
        <f>IFERROR(ROUND(Raming[[#This Row],[HV2]]*Raming[[#This Row],[EHP]],2),0)</f>
        <v>0</v>
      </c>
      <c r="AD173" s="320">
        <f>IFERROR(ROUND(Raming[[#This Row],[Hoeveelheid voorzien]]*Raming[[#This Row],[Aandeel 3]]/100,2),0)</f>
        <v>0</v>
      </c>
      <c r="AE173" s="320">
        <f>IFERROR(ROUND(Raming[[#This Row],[HV3]]*Raming[[#This Row],[EHP]],2),0)</f>
        <v>0</v>
      </c>
      <c r="AF173" s="321">
        <f>IFERROR(ROUND(Raming[[#This Row],[Hoeveelheid voorzien]]*Raming[[#This Row],[Aandeel 4]]/100,2),0)</f>
        <v>0</v>
      </c>
      <c r="AG173" s="321">
        <f>IFERROR(ROUND(Raming[[#This Row],[HV4]]*Raming[[#This Row],[EHP]],2),0)</f>
        <v>0</v>
      </c>
      <c r="AH173" s="322">
        <f>IFERROR(ROUND(Raming[[#This Row],[Hoeveelheid voorzien]]*Raming[[#This Row],[Aandeel 5]]/100,2),0)</f>
        <v>0</v>
      </c>
      <c r="AI173" s="322">
        <f>IFERROR(ROUND(Raming[[#This Row],[HV5]]*Raming[[#This Row],[EHP]],2),0)</f>
        <v>0</v>
      </c>
      <c r="AJ173" s="323">
        <f>IFERROR(ROUND(Raming[[#This Row],[Hoeveelheid voorzien]]*Raming[[#This Row],[Aandeel 6]]/100,2),0)</f>
        <v>0</v>
      </c>
      <c r="AK173" s="323">
        <f>IFERROR(ROUND(Raming[[#This Row],[HV6]]*Raming[[#This Row],[EHP]],2),0)</f>
        <v>0</v>
      </c>
      <c r="AL173" s="324">
        <f>IFERROR(ROUND(Raming[[#This Row],[Hoeveelheid voorzien]]*Raming[[#This Row],[Aandeel 7]]/100,2),0)</f>
        <v>0</v>
      </c>
      <c r="AM173" s="324">
        <f>IFERROR(ROUND(Raming[[#This Row],[HV7]]*Raming[[#This Row],[EHP]],2),0)</f>
        <v>0</v>
      </c>
      <c r="AN173" s="89">
        <f>Raming[[#This Row],[HV7]]+Raming[[#This Row],[HV6]]+Raming[[#This Row],[HV5]]+Raming[[#This Row],[HV4]]+Raming[[#This Row],[HV3]]+Raming[[#This Row],[HV2]]+Raming[[#This Row],[HV1]]</f>
        <v>40</v>
      </c>
      <c r="AO173" s="89"/>
      <c r="AP173" s="94" t="str">
        <f>IFERROR(ROUND(AVERAGE(Raming[[#This Row],[kolom niet invullen]:[243/001]]),2),"")</f>
        <v/>
      </c>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row>
    <row r="174" spans="1:111">
      <c r="A174" s="156">
        <f>IF(Raming[[#This Row],[Nummering]]=1,SUM($B$9:B174),0)</f>
        <v>0</v>
      </c>
      <c r="B174" s="242">
        <f>IF(Raming[[#This Row],[Hoeveelheid voorzien]]&gt;0,1,0)</f>
        <v>0</v>
      </c>
      <c r="C174" s="132"/>
      <c r="D174" s="133"/>
      <c r="E174" s="134"/>
      <c r="F174" s="137" t="s">
        <v>725</v>
      </c>
      <c r="G174" s="291"/>
      <c r="H174" s="236"/>
      <c r="I174" s="117"/>
      <c r="J174" s="133" t="s">
        <v>28</v>
      </c>
      <c r="K174" s="118" t="s">
        <v>28</v>
      </c>
      <c r="L174" s="327"/>
      <c r="M174" s="48"/>
      <c r="N174" s="119"/>
      <c r="O174" s="40"/>
      <c r="P174" s="73"/>
      <c r="Q174" s="50"/>
      <c r="R174" s="74">
        <v>100</v>
      </c>
      <c r="S174" s="329"/>
      <c r="T174" s="330"/>
      <c r="U174" s="331"/>
      <c r="V174" s="332"/>
      <c r="W174" s="333"/>
      <c r="X174" s="334"/>
      <c r="Y174" s="89">
        <f>SUM(Raming[[#This Row],[Aquafin]:[Aandeel 7]])</f>
        <v>100</v>
      </c>
      <c r="Z174" s="318">
        <f>IFERROR(ROUND(Raming[[#This Row],[Hoeveelheid voorzien]]*Raming[[#This Row],[Aquafin]]/100,2),0)</f>
        <v>0</v>
      </c>
      <c r="AA174" s="318">
        <f>IFERROR(ROUND(Raming[[#This Row],[HV1]]*Raming[[#This Row],[EHP]],2),0)</f>
        <v>0</v>
      </c>
      <c r="AB174" s="319">
        <f>IFERROR(ROUND(Raming[[#This Row],[Hoeveelheid voorzien]]*Raming[[#This Row],[Aandeel 2]]/100,2),0)</f>
        <v>0</v>
      </c>
      <c r="AC174" s="319">
        <f>IFERROR(ROUND(Raming[[#This Row],[HV2]]*Raming[[#This Row],[EHP]],2),0)</f>
        <v>0</v>
      </c>
      <c r="AD174" s="320">
        <f>IFERROR(ROUND(Raming[[#This Row],[Hoeveelheid voorzien]]*Raming[[#This Row],[Aandeel 3]]/100,2),0)</f>
        <v>0</v>
      </c>
      <c r="AE174" s="320">
        <f>IFERROR(ROUND(Raming[[#This Row],[HV3]]*Raming[[#This Row],[EHP]],2),0)</f>
        <v>0</v>
      </c>
      <c r="AF174" s="321">
        <f>IFERROR(ROUND(Raming[[#This Row],[Hoeveelheid voorzien]]*Raming[[#This Row],[Aandeel 4]]/100,2),0)</f>
        <v>0</v>
      </c>
      <c r="AG174" s="321">
        <f>IFERROR(ROUND(Raming[[#This Row],[HV4]]*Raming[[#This Row],[EHP]],2),0)</f>
        <v>0</v>
      </c>
      <c r="AH174" s="322">
        <f>IFERROR(ROUND(Raming[[#This Row],[Hoeveelheid voorzien]]*Raming[[#This Row],[Aandeel 5]]/100,2),0)</f>
        <v>0</v>
      </c>
      <c r="AI174" s="322">
        <f>IFERROR(ROUND(Raming[[#This Row],[HV5]]*Raming[[#This Row],[EHP]],2),0)</f>
        <v>0</v>
      </c>
      <c r="AJ174" s="323">
        <f>IFERROR(ROUND(Raming[[#This Row],[Hoeveelheid voorzien]]*Raming[[#This Row],[Aandeel 6]]/100,2),0)</f>
        <v>0</v>
      </c>
      <c r="AK174" s="323">
        <f>IFERROR(ROUND(Raming[[#This Row],[HV6]]*Raming[[#This Row],[EHP]],2),0)</f>
        <v>0</v>
      </c>
      <c r="AL174" s="324">
        <f>IFERROR(ROUND(Raming[[#This Row],[Hoeveelheid voorzien]]*Raming[[#This Row],[Aandeel 7]]/100,2),0)</f>
        <v>0</v>
      </c>
      <c r="AM174" s="324">
        <f>IFERROR(ROUND(Raming[[#This Row],[HV7]]*Raming[[#This Row],[EHP]],2),0)</f>
        <v>0</v>
      </c>
      <c r="AN174" s="89">
        <f>Raming[[#This Row],[HV7]]+Raming[[#This Row],[HV6]]+Raming[[#This Row],[HV5]]+Raming[[#This Row],[HV4]]+Raming[[#This Row],[HV3]]+Raming[[#This Row],[HV2]]+Raming[[#This Row],[HV1]]</f>
        <v>0</v>
      </c>
      <c r="AO174" s="89"/>
      <c r="AP174" s="94" t="str">
        <f>IFERROR(ROUND(AVERAGE(Raming[[#This Row],[kolom niet invullen]:[243/001]]),2),"")</f>
        <v/>
      </c>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row>
    <row r="175" spans="1:111" ht="22.5">
      <c r="A175" s="156">
        <f>IF(Raming[[#This Row],[Nummering]]=1,SUM($B$9:B175),0)</f>
        <v>106</v>
      </c>
      <c r="B175" s="242">
        <f>IF(Raming[[#This Row],[Hoeveelheid voorzien]]&gt;0,1,0)</f>
        <v>1</v>
      </c>
      <c r="C175" s="116" t="s">
        <v>60</v>
      </c>
      <c r="D175" s="117"/>
      <c r="E175" s="266" t="s">
        <v>61</v>
      </c>
      <c r="F175" s="291"/>
      <c r="G175" s="291" t="s">
        <v>726</v>
      </c>
      <c r="H175" s="236"/>
      <c r="I175" s="117" t="s">
        <v>58</v>
      </c>
      <c r="J175" s="253" t="s">
        <v>68</v>
      </c>
      <c r="K175" s="118">
        <v>30</v>
      </c>
      <c r="L175" s="327"/>
      <c r="M175" s="157" t="s">
        <v>727</v>
      </c>
      <c r="N175" s="95" t="s">
        <v>713</v>
      </c>
      <c r="O175" s="40">
        <v>100</v>
      </c>
      <c r="P175" s="73">
        <f>Raming[[#This Row],[Hoeveelheid voorzien]]*Raming[[#This Row],[EHP]]</f>
        <v>3000</v>
      </c>
      <c r="Q175" s="50" t="s">
        <v>64</v>
      </c>
      <c r="R175" s="74">
        <v>100</v>
      </c>
      <c r="S175" s="329"/>
      <c r="T175" s="330"/>
      <c r="U175" s="331"/>
      <c r="V175" s="332"/>
      <c r="W175" s="333"/>
      <c r="X175" s="334"/>
      <c r="Y175" s="89">
        <f>SUM(Raming[[#This Row],[Aquafin]:[Aandeel 7]])</f>
        <v>100</v>
      </c>
      <c r="Z175" s="318">
        <f>IFERROR(ROUND(Raming[[#This Row],[Hoeveelheid voorzien]]*Raming[[#This Row],[Aquafin]]/100,2),0)</f>
        <v>100</v>
      </c>
      <c r="AA175" s="318">
        <f>IFERROR(ROUND(Raming[[#This Row],[HV1]]*Raming[[#This Row],[EHP]],2),0)</f>
        <v>3000</v>
      </c>
      <c r="AB175" s="319">
        <f>IFERROR(ROUND(Raming[[#This Row],[Hoeveelheid voorzien]]*Raming[[#This Row],[Aandeel 2]]/100,2),0)</f>
        <v>0</v>
      </c>
      <c r="AC175" s="319">
        <f>IFERROR(ROUND(Raming[[#This Row],[HV2]]*Raming[[#This Row],[EHP]],2),0)</f>
        <v>0</v>
      </c>
      <c r="AD175" s="320">
        <f>IFERROR(ROUND(Raming[[#This Row],[Hoeveelheid voorzien]]*Raming[[#This Row],[Aandeel 3]]/100,2),0)</f>
        <v>0</v>
      </c>
      <c r="AE175" s="320">
        <f>IFERROR(ROUND(Raming[[#This Row],[HV3]]*Raming[[#This Row],[EHP]],2),0)</f>
        <v>0</v>
      </c>
      <c r="AF175" s="321">
        <f>IFERROR(ROUND(Raming[[#This Row],[Hoeveelheid voorzien]]*Raming[[#This Row],[Aandeel 4]]/100,2),0)</f>
        <v>0</v>
      </c>
      <c r="AG175" s="321">
        <f>IFERROR(ROUND(Raming[[#This Row],[HV4]]*Raming[[#This Row],[EHP]],2),0)</f>
        <v>0</v>
      </c>
      <c r="AH175" s="322">
        <f>IFERROR(ROUND(Raming[[#This Row],[Hoeveelheid voorzien]]*Raming[[#This Row],[Aandeel 5]]/100,2),0)</f>
        <v>0</v>
      </c>
      <c r="AI175" s="322">
        <f>IFERROR(ROUND(Raming[[#This Row],[HV5]]*Raming[[#This Row],[EHP]],2),0)</f>
        <v>0</v>
      </c>
      <c r="AJ175" s="323">
        <f>IFERROR(ROUND(Raming[[#This Row],[Hoeveelheid voorzien]]*Raming[[#This Row],[Aandeel 6]]/100,2),0)</f>
        <v>0</v>
      </c>
      <c r="AK175" s="323">
        <f>IFERROR(ROUND(Raming[[#This Row],[HV6]]*Raming[[#This Row],[EHP]],2),0)</f>
        <v>0</v>
      </c>
      <c r="AL175" s="324">
        <f>IFERROR(ROUND(Raming[[#This Row],[Hoeveelheid voorzien]]*Raming[[#This Row],[Aandeel 7]]/100,2),0)</f>
        <v>0</v>
      </c>
      <c r="AM175" s="324">
        <f>IFERROR(ROUND(Raming[[#This Row],[HV7]]*Raming[[#This Row],[EHP]],2),0)</f>
        <v>0</v>
      </c>
      <c r="AN175" s="89">
        <f>Raming[[#This Row],[HV7]]+Raming[[#This Row],[HV6]]+Raming[[#This Row],[HV5]]+Raming[[#This Row],[HV4]]+Raming[[#This Row],[HV3]]+Raming[[#This Row],[HV2]]+Raming[[#This Row],[HV1]]</f>
        <v>100</v>
      </c>
      <c r="AO175" s="89"/>
      <c r="AP175" s="94" t="str">
        <f>IFERROR(ROUND(AVERAGE(Raming[[#This Row],[kolom niet invullen]:[243/001]]),2),"")</f>
        <v/>
      </c>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row>
    <row r="176" spans="1:111">
      <c r="A176" s="156">
        <f>IF(Raming[[#This Row],[Nummering]]=1,SUM($B$9:B176),0)</f>
        <v>0</v>
      </c>
      <c r="B176" s="242">
        <f>IF(Raming[[#This Row],[Hoeveelheid voorzien]]&gt;0,1,0)</f>
        <v>0</v>
      </c>
      <c r="C176" s="109"/>
      <c r="D176" s="109" t="s">
        <v>233</v>
      </c>
      <c r="E176" s="110"/>
      <c r="F176" s="109" t="s">
        <v>234</v>
      </c>
      <c r="G176" s="109"/>
      <c r="H176" s="71"/>
      <c r="I176" s="151"/>
      <c r="J176" s="151" t="s">
        <v>28</v>
      </c>
      <c r="K176" s="94" t="s">
        <v>28</v>
      </c>
      <c r="L176" s="327"/>
      <c r="M176" s="48"/>
      <c r="N176" s="53"/>
      <c r="P176" s="73"/>
      <c r="Q176" s="96"/>
      <c r="R176" s="74"/>
      <c r="S176" s="75">
        <v>100</v>
      </c>
      <c r="T176" s="76"/>
      <c r="U176" s="77"/>
      <c r="V176" s="78"/>
      <c r="W176" s="79"/>
      <c r="X176" s="80"/>
      <c r="Y176" s="104">
        <f>SUM(Raming[[#This Row],[Aquafin]:[Aandeel 7]])</f>
        <v>100</v>
      </c>
      <c r="Z176" s="318">
        <f>IFERROR(ROUND(Raming[[#This Row],[Hoeveelheid voorzien]]*Raming[[#This Row],[Aquafin]]/100,2),0)</f>
        <v>0</v>
      </c>
      <c r="AA176" s="318">
        <f>IFERROR(ROUND(Raming[[#This Row],[HV1]]*Raming[[#This Row],[EHP]],2),0)</f>
        <v>0</v>
      </c>
      <c r="AB176" s="319">
        <f>IFERROR(ROUND(Raming[[#This Row],[Hoeveelheid voorzien]]*Raming[[#This Row],[Aandeel 2]]/100,2),0)</f>
        <v>0</v>
      </c>
      <c r="AC176" s="319">
        <f>IFERROR(ROUND(Raming[[#This Row],[HV2]]*Raming[[#This Row],[EHP]],2),0)</f>
        <v>0</v>
      </c>
      <c r="AD176" s="320">
        <f>IFERROR(ROUND(Raming[[#This Row],[Hoeveelheid voorzien]]*Raming[[#This Row],[Aandeel 3]]/100,2),0)</f>
        <v>0</v>
      </c>
      <c r="AE176" s="320">
        <f>IFERROR(ROUND(Raming[[#This Row],[HV3]]*Raming[[#This Row],[EHP]],2),0)</f>
        <v>0</v>
      </c>
      <c r="AF176" s="321">
        <f>IFERROR(ROUND(Raming[[#This Row],[Hoeveelheid voorzien]]*Raming[[#This Row],[Aandeel 4]]/100,2),0)</f>
        <v>0</v>
      </c>
      <c r="AG176" s="321">
        <f>IFERROR(ROUND(Raming[[#This Row],[HV4]]*Raming[[#This Row],[EHP]],2),0)</f>
        <v>0</v>
      </c>
      <c r="AH176" s="322">
        <f>IFERROR(ROUND(Raming[[#This Row],[Hoeveelheid voorzien]]*Raming[[#This Row],[Aandeel 5]]/100,2),0)</f>
        <v>0</v>
      </c>
      <c r="AI176" s="322">
        <f>IFERROR(ROUND(Raming[[#This Row],[HV5]]*Raming[[#This Row],[EHP]],2),0)</f>
        <v>0</v>
      </c>
      <c r="AJ176" s="335">
        <f>IFERROR(ROUND(Raming[[#This Row],[Hoeveelheid voorzien]]*Raming[[#This Row],[Aandeel 6]]/100,2),0)</f>
        <v>0</v>
      </c>
      <c r="AK176" s="335">
        <f>IFERROR(ROUND(Raming[[#This Row],[HV6]]*Raming[[#This Row],[EHP]],2),0)</f>
        <v>0</v>
      </c>
      <c r="AL176" s="336">
        <f>IFERROR(ROUND(Raming[[#This Row],[Hoeveelheid voorzien]]*Raming[[#This Row],[Aandeel 7]]/100,2),0)</f>
        <v>0</v>
      </c>
      <c r="AM176" s="336">
        <f>IFERROR(ROUND(Raming[[#This Row],[HV7]]*Raming[[#This Row],[EHP]],2),0)</f>
        <v>0</v>
      </c>
      <c r="AN176" s="108">
        <f>Raming[[#This Row],[HV7]]+Raming[[#This Row],[HV6]]+Raming[[#This Row],[HV5]]+Raming[[#This Row],[HV4]]+Raming[[#This Row],[HV3]]+Raming[[#This Row],[HV2]]+Raming[[#This Row],[HV1]]</f>
        <v>0</v>
      </c>
      <c r="AP176" s="337" t="str">
        <f>IFERROR(ROUND(AVERAGE(Raming[[#This Row],[kolom niet invullen]:[243/001]]),2),"")</f>
        <v/>
      </c>
      <c r="AQ176" s="337"/>
      <c r="AR176" s="337"/>
      <c r="AU176" s="338"/>
      <c r="AV176" s="338"/>
      <c r="AW176" s="338"/>
      <c r="AX176" s="338"/>
      <c r="AY176" s="338"/>
      <c r="AZ176" s="338"/>
      <c r="BA176" s="338"/>
      <c r="BB176" s="338"/>
      <c r="BC176" s="338"/>
      <c r="BD176" s="338"/>
      <c r="BE176" s="338"/>
      <c r="BF176" s="338"/>
      <c r="BG176" s="338"/>
      <c r="BH176" s="338"/>
      <c r="BI176" s="338"/>
      <c r="BJ176" s="338"/>
      <c r="BK176" s="338"/>
      <c r="BL176" s="338"/>
      <c r="BM176" s="338"/>
      <c r="BN176" s="338"/>
      <c r="BO176" s="338"/>
      <c r="BP176" s="338"/>
      <c r="BQ176" s="338"/>
      <c r="BR176" s="338"/>
      <c r="BS176" s="338"/>
      <c r="BT176" s="338"/>
      <c r="BU176" s="338"/>
      <c r="BV176" s="338"/>
      <c r="BW176" s="338"/>
      <c r="BX176" s="338"/>
      <c r="BY176" s="338"/>
      <c r="BZ176" s="338"/>
      <c r="CA176" s="338"/>
      <c r="CB176" s="338"/>
      <c r="CC176" s="338"/>
      <c r="CD176" s="338"/>
      <c r="CE176" s="338"/>
      <c r="CF176" s="338"/>
      <c r="CG176" s="338"/>
      <c r="CH176" s="338"/>
      <c r="CI176" s="338"/>
      <c r="CJ176" s="338"/>
      <c r="CK176" s="338"/>
      <c r="CL176" s="338"/>
      <c r="CM176" s="338"/>
      <c r="CN176" s="338"/>
      <c r="CO176" s="338"/>
      <c r="CP176" s="338"/>
      <c r="CQ176" s="338"/>
      <c r="CR176" s="338"/>
      <c r="CS176" s="338"/>
      <c r="CT176" s="338"/>
      <c r="CU176" s="338"/>
      <c r="CV176" s="338"/>
      <c r="CW176" s="338"/>
      <c r="CX176" s="338"/>
      <c r="CY176" s="338"/>
      <c r="CZ176" s="338"/>
      <c r="DA176" s="338"/>
      <c r="DB176" s="338"/>
      <c r="DC176" s="338"/>
      <c r="DD176" s="338"/>
      <c r="DE176" s="338"/>
      <c r="DF176" s="338"/>
      <c r="DG176" s="338"/>
    </row>
    <row r="177" spans="1:111">
      <c r="A177" s="156">
        <f>IF(Raming[[#This Row],[Nummering]]=1,SUM($B$9:B177),0)</f>
        <v>0</v>
      </c>
      <c r="B177" s="242">
        <f>IF(Raming[[#This Row],[Hoeveelheid voorzien]]&gt;0,1,0)</f>
        <v>0</v>
      </c>
      <c r="C177" s="113"/>
      <c r="D177" s="113" t="s">
        <v>235</v>
      </c>
      <c r="E177" s="113"/>
      <c r="F177" s="113" t="s">
        <v>236</v>
      </c>
      <c r="G177" s="131"/>
      <c r="H177" s="231"/>
      <c r="I177" s="113"/>
      <c r="J177" s="113" t="s">
        <v>28</v>
      </c>
      <c r="K177" s="94" t="s">
        <v>28</v>
      </c>
      <c r="L177" s="326"/>
      <c r="M177" s="45"/>
      <c r="N177" s="46"/>
      <c r="P177" s="73"/>
      <c r="Q177" s="96"/>
      <c r="R177" s="74"/>
      <c r="S177" s="75">
        <v>100</v>
      </c>
      <c r="T177" s="330"/>
      <c r="U177" s="331"/>
      <c r="V177" s="332"/>
      <c r="W177" s="333"/>
      <c r="X177" s="334"/>
      <c r="Y177" s="89">
        <f>SUM(Raming[[#This Row],[Aquafin]:[Aandeel 7]])</f>
        <v>100</v>
      </c>
      <c r="Z177" s="318">
        <f>IFERROR(ROUND(Raming[[#This Row],[Hoeveelheid voorzien]]*Raming[[#This Row],[Aquafin]]/100,2),0)</f>
        <v>0</v>
      </c>
      <c r="AA177" s="318">
        <f>IFERROR(ROUND(Raming[[#This Row],[HV1]]*Raming[[#This Row],[EHP]],2),0)</f>
        <v>0</v>
      </c>
      <c r="AB177" s="319">
        <f>IFERROR(ROUND(Raming[[#This Row],[Hoeveelheid voorzien]]*Raming[[#This Row],[Aandeel 2]]/100,2),0)</f>
        <v>0</v>
      </c>
      <c r="AC177" s="319">
        <f>IFERROR(ROUND(Raming[[#This Row],[HV2]]*Raming[[#This Row],[EHP]],2),0)</f>
        <v>0</v>
      </c>
      <c r="AD177" s="320">
        <f>IFERROR(ROUND(Raming[[#This Row],[Hoeveelheid voorzien]]*Raming[[#This Row],[Aandeel 3]]/100,2),0)</f>
        <v>0</v>
      </c>
      <c r="AE177" s="320">
        <f>IFERROR(ROUND(Raming[[#This Row],[HV3]]*Raming[[#This Row],[EHP]],2),0)</f>
        <v>0</v>
      </c>
      <c r="AF177" s="321">
        <f>IFERROR(ROUND(Raming[[#This Row],[Hoeveelheid voorzien]]*Raming[[#This Row],[Aandeel 4]]/100,2),0)</f>
        <v>0</v>
      </c>
      <c r="AG177" s="321">
        <f>IFERROR(ROUND(Raming[[#This Row],[HV4]]*Raming[[#This Row],[EHP]],2),0)</f>
        <v>0</v>
      </c>
      <c r="AH177" s="322">
        <f>IFERROR(ROUND(Raming[[#This Row],[Hoeveelheid voorzien]]*Raming[[#This Row],[Aandeel 5]]/100,2),0)</f>
        <v>0</v>
      </c>
      <c r="AI177" s="322">
        <f>IFERROR(ROUND(Raming[[#This Row],[HV5]]*Raming[[#This Row],[EHP]],2),0)</f>
        <v>0</v>
      </c>
      <c r="AJ177" s="323">
        <f>IFERROR(ROUND(Raming[[#This Row],[Hoeveelheid voorzien]]*Raming[[#This Row],[Aandeel 6]]/100,2),0)</f>
        <v>0</v>
      </c>
      <c r="AK177" s="323">
        <f>IFERROR(ROUND(Raming[[#This Row],[HV6]]*Raming[[#This Row],[EHP]],2),0)</f>
        <v>0</v>
      </c>
      <c r="AL177" s="324">
        <f>IFERROR(ROUND(Raming[[#This Row],[Hoeveelheid voorzien]]*Raming[[#This Row],[Aandeel 7]]/100,2),0)</f>
        <v>0</v>
      </c>
      <c r="AM177" s="324">
        <f>IFERROR(ROUND(Raming[[#This Row],[HV7]]*Raming[[#This Row],[EHP]],2),0)</f>
        <v>0</v>
      </c>
      <c r="AN177" s="89">
        <f>Raming[[#This Row],[HV7]]+Raming[[#This Row],[HV6]]+Raming[[#This Row],[HV5]]+Raming[[#This Row],[HV4]]+Raming[[#This Row],[HV3]]+Raming[[#This Row],[HV2]]+Raming[[#This Row],[HV1]]</f>
        <v>0</v>
      </c>
      <c r="AO177" s="89"/>
      <c r="AP177" s="94" t="str">
        <f>IFERROR(ROUND(AVERAGE(Raming[[#This Row],[kolom niet invullen]:[243/001]]),2),"")</f>
        <v/>
      </c>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row>
    <row r="178" spans="1:111">
      <c r="A178" s="156">
        <f>IF(Raming[[#This Row],[Nummering]]=1,SUM($B$9:B178),0)</f>
        <v>0</v>
      </c>
      <c r="B178" s="242">
        <f>IF(Raming[[#This Row],[Hoeveelheid voorzien]]&gt;0,1,0)</f>
        <v>0</v>
      </c>
      <c r="C178" s="152"/>
      <c r="D178" s="135" t="s">
        <v>237</v>
      </c>
      <c r="E178" s="134"/>
      <c r="F178" s="135" t="s">
        <v>238</v>
      </c>
      <c r="G178" s="136"/>
      <c r="H178" s="233"/>
      <c r="I178" s="135"/>
      <c r="J178" s="135" t="s">
        <v>28</v>
      </c>
      <c r="K178" s="94" t="s">
        <v>28</v>
      </c>
      <c r="L178" s="327"/>
      <c r="M178" s="48"/>
      <c r="N178" s="95"/>
      <c r="P178" s="73"/>
      <c r="Q178" s="96"/>
      <c r="R178" s="74"/>
      <c r="S178" s="75">
        <v>100</v>
      </c>
      <c r="T178" s="330"/>
      <c r="U178" s="331"/>
      <c r="V178" s="332"/>
      <c r="W178" s="333"/>
      <c r="X178" s="334"/>
      <c r="Y178" s="89">
        <f>SUM(Raming[[#This Row],[Aquafin]:[Aandeel 7]])</f>
        <v>100</v>
      </c>
      <c r="Z178" s="318">
        <f>IFERROR(ROUND(Raming[[#This Row],[Hoeveelheid voorzien]]*Raming[[#This Row],[Aquafin]]/100,2),0)</f>
        <v>0</v>
      </c>
      <c r="AA178" s="318">
        <f>IFERROR(ROUND(Raming[[#This Row],[HV1]]*Raming[[#This Row],[EHP]],2),0)</f>
        <v>0</v>
      </c>
      <c r="AB178" s="319">
        <f>IFERROR(ROUND(Raming[[#This Row],[Hoeveelheid voorzien]]*Raming[[#This Row],[Aandeel 2]]/100,2),0)</f>
        <v>0</v>
      </c>
      <c r="AC178" s="319">
        <f>IFERROR(ROUND(Raming[[#This Row],[HV2]]*Raming[[#This Row],[EHP]],2),0)</f>
        <v>0</v>
      </c>
      <c r="AD178" s="320">
        <f>IFERROR(ROUND(Raming[[#This Row],[Hoeveelheid voorzien]]*Raming[[#This Row],[Aandeel 3]]/100,2),0)</f>
        <v>0</v>
      </c>
      <c r="AE178" s="320">
        <f>IFERROR(ROUND(Raming[[#This Row],[HV3]]*Raming[[#This Row],[EHP]],2),0)</f>
        <v>0</v>
      </c>
      <c r="AF178" s="321">
        <f>IFERROR(ROUND(Raming[[#This Row],[Hoeveelheid voorzien]]*Raming[[#This Row],[Aandeel 4]]/100,2),0)</f>
        <v>0</v>
      </c>
      <c r="AG178" s="321">
        <f>IFERROR(ROUND(Raming[[#This Row],[HV4]]*Raming[[#This Row],[EHP]],2),0)</f>
        <v>0</v>
      </c>
      <c r="AH178" s="322">
        <f>IFERROR(ROUND(Raming[[#This Row],[Hoeveelheid voorzien]]*Raming[[#This Row],[Aandeel 5]]/100,2),0)</f>
        <v>0</v>
      </c>
      <c r="AI178" s="322">
        <f>IFERROR(ROUND(Raming[[#This Row],[HV5]]*Raming[[#This Row],[EHP]],2),0)</f>
        <v>0</v>
      </c>
      <c r="AJ178" s="323">
        <f>IFERROR(ROUND(Raming[[#This Row],[Hoeveelheid voorzien]]*Raming[[#This Row],[Aandeel 6]]/100,2),0)</f>
        <v>0</v>
      </c>
      <c r="AK178" s="323">
        <f>IFERROR(ROUND(Raming[[#This Row],[HV6]]*Raming[[#This Row],[EHP]],2),0)</f>
        <v>0</v>
      </c>
      <c r="AL178" s="324">
        <f>IFERROR(ROUND(Raming[[#This Row],[Hoeveelheid voorzien]]*Raming[[#This Row],[Aandeel 7]]/100,2),0)</f>
        <v>0</v>
      </c>
      <c r="AM178" s="324">
        <f>IFERROR(ROUND(Raming[[#This Row],[HV7]]*Raming[[#This Row],[EHP]],2),0)</f>
        <v>0</v>
      </c>
      <c r="AN178" s="89">
        <f>Raming[[#This Row],[HV7]]+Raming[[#This Row],[HV6]]+Raming[[#This Row],[HV5]]+Raming[[#This Row],[HV4]]+Raming[[#This Row],[HV3]]+Raming[[#This Row],[HV2]]+Raming[[#This Row],[HV1]]</f>
        <v>0</v>
      </c>
      <c r="AO178" s="89"/>
      <c r="AP178" s="94" t="str">
        <f>IFERROR(ROUND(AVERAGE(Raming[[#This Row],[kolom niet invullen]:[243/001]]),2),"")</f>
        <v/>
      </c>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row>
    <row r="179" spans="1:111">
      <c r="A179" s="156">
        <f>IF(Raming[[#This Row],[Nummering]]=1,SUM($B$9:B179),0)</f>
        <v>0</v>
      </c>
      <c r="B179" s="242">
        <f>IF(Raming[[#This Row],[Hoeveelheid voorzien]]&gt;0,1,0)</f>
        <v>0</v>
      </c>
      <c r="C179" s="152"/>
      <c r="D179" s="135" t="s">
        <v>239</v>
      </c>
      <c r="E179" s="134"/>
      <c r="F179" s="135" t="s">
        <v>240</v>
      </c>
      <c r="G179" s="136"/>
      <c r="H179" s="233"/>
      <c r="I179" s="135"/>
      <c r="J179" s="135" t="s">
        <v>28</v>
      </c>
      <c r="K179" s="94" t="s">
        <v>28</v>
      </c>
      <c r="L179" s="327"/>
      <c r="M179" s="48"/>
      <c r="N179" s="95"/>
      <c r="P179" s="73"/>
      <c r="Q179" s="96"/>
      <c r="R179" s="74"/>
      <c r="S179" s="75">
        <v>100</v>
      </c>
      <c r="T179" s="330"/>
      <c r="U179" s="331"/>
      <c r="V179" s="332"/>
      <c r="W179" s="333"/>
      <c r="X179" s="334"/>
      <c r="Y179" s="89">
        <f>SUM(Raming[[#This Row],[Aquafin]:[Aandeel 7]])</f>
        <v>100</v>
      </c>
      <c r="Z179" s="318">
        <f>IFERROR(ROUND(Raming[[#This Row],[Hoeveelheid voorzien]]*Raming[[#This Row],[Aquafin]]/100,2),0)</f>
        <v>0</v>
      </c>
      <c r="AA179" s="318">
        <f>IFERROR(ROUND(Raming[[#This Row],[HV1]]*Raming[[#This Row],[EHP]],2),0)</f>
        <v>0</v>
      </c>
      <c r="AB179" s="319">
        <f>IFERROR(ROUND(Raming[[#This Row],[Hoeveelheid voorzien]]*Raming[[#This Row],[Aandeel 2]]/100,2),0)</f>
        <v>0</v>
      </c>
      <c r="AC179" s="319">
        <f>IFERROR(ROUND(Raming[[#This Row],[HV2]]*Raming[[#This Row],[EHP]],2),0)</f>
        <v>0</v>
      </c>
      <c r="AD179" s="320">
        <f>IFERROR(ROUND(Raming[[#This Row],[Hoeveelheid voorzien]]*Raming[[#This Row],[Aandeel 3]]/100,2),0)</f>
        <v>0</v>
      </c>
      <c r="AE179" s="320">
        <f>IFERROR(ROUND(Raming[[#This Row],[HV3]]*Raming[[#This Row],[EHP]],2),0)</f>
        <v>0</v>
      </c>
      <c r="AF179" s="321">
        <f>IFERROR(ROUND(Raming[[#This Row],[Hoeveelheid voorzien]]*Raming[[#This Row],[Aandeel 4]]/100,2),0)</f>
        <v>0</v>
      </c>
      <c r="AG179" s="321">
        <f>IFERROR(ROUND(Raming[[#This Row],[HV4]]*Raming[[#This Row],[EHP]],2),0)</f>
        <v>0</v>
      </c>
      <c r="AH179" s="322">
        <f>IFERROR(ROUND(Raming[[#This Row],[Hoeveelheid voorzien]]*Raming[[#This Row],[Aandeel 5]]/100,2),0)</f>
        <v>0</v>
      </c>
      <c r="AI179" s="322">
        <f>IFERROR(ROUND(Raming[[#This Row],[HV5]]*Raming[[#This Row],[EHP]],2),0)</f>
        <v>0</v>
      </c>
      <c r="AJ179" s="323">
        <f>IFERROR(ROUND(Raming[[#This Row],[Hoeveelheid voorzien]]*Raming[[#This Row],[Aandeel 6]]/100,2),0)</f>
        <v>0</v>
      </c>
      <c r="AK179" s="323">
        <f>IFERROR(ROUND(Raming[[#This Row],[HV6]]*Raming[[#This Row],[EHP]],2),0)</f>
        <v>0</v>
      </c>
      <c r="AL179" s="324">
        <f>IFERROR(ROUND(Raming[[#This Row],[Hoeveelheid voorzien]]*Raming[[#This Row],[Aandeel 7]]/100,2),0)</f>
        <v>0</v>
      </c>
      <c r="AM179" s="324">
        <f>IFERROR(ROUND(Raming[[#This Row],[HV7]]*Raming[[#This Row],[EHP]],2),0)</f>
        <v>0</v>
      </c>
      <c r="AN179" s="89">
        <f>Raming[[#This Row],[HV7]]+Raming[[#This Row],[HV6]]+Raming[[#This Row],[HV5]]+Raming[[#This Row],[HV4]]+Raming[[#This Row],[HV3]]+Raming[[#This Row],[HV2]]+Raming[[#This Row],[HV1]]</f>
        <v>0</v>
      </c>
      <c r="AO179" s="89"/>
      <c r="AP179" s="94" t="str">
        <f>IFERROR(ROUND(AVERAGE(Raming[[#This Row],[kolom niet invullen]:[243/001]]),2),"")</f>
        <v/>
      </c>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row>
    <row r="180" spans="1:111" ht="22.5">
      <c r="A180" s="156">
        <f>IF(Raming[[#This Row],[Nummering]]=1,SUM($B$9:B180),0)</f>
        <v>0</v>
      </c>
      <c r="B180" s="242">
        <f>IF(Raming[[#This Row],[Hoeveelheid voorzien]]&gt;0,1,0)</f>
        <v>0</v>
      </c>
      <c r="C180" s="152"/>
      <c r="D180" s="135" t="s">
        <v>241</v>
      </c>
      <c r="E180" s="134"/>
      <c r="F180" s="135" t="s">
        <v>242</v>
      </c>
      <c r="G180" s="136"/>
      <c r="H180" s="233" t="s">
        <v>243</v>
      </c>
      <c r="I180" s="135"/>
      <c r="J180" s="135" t="s">
        <v>28</v>
      </c>
      <c r="K180" s="94" t="s">
        <v>28</v>
      </c>
      <c r="L180" s="327"/>
      <c r="M180" s="48"/>
      <c r="N180" s="95"/>
      <c r="P180" s="73"/>
      <c r="Q180" s="96"/>
      <c r="R180" s="74"/>
      <c r="S180" s="75">
        <v>100</v>
      </c>
      <c r="T180" s="330"/>
      <c r="U180" s="331"/>
      <c r="V180" s="332"/>
      <c r="W180" s="333"/>
      <c r="X180" s="334"/>
      <c r="Y180" s="89">
        <f>SUM(Raming[[#This Row],[Aquafin]:[Aandeel 7]])</f>
        <v>100</v>
      </c>
      <c r="Z180" s="318">
        <f>IFERROR(ROUND(Raming[[#This Row],[Hoeveelheid voorzien]]*Raming[[#This Row],[Aquafin]]/100,2),0)</f>
        <v>0</v>
      </c>
      <c r="AA180" s="318">
        <f>IFERROR(ROUND(Raming[[#This Row],[HV1]]*Raming[[#This Row],[EHP]],2),0)</f>
        <v>0</v>
      </c>
      <c r="AB180" s="319">
        <f>IFERROR(ROUND(Raming[[#This Row],[Hoeveelheid voorzien]]*Raming[[#This Row],[Aandeel 2]]/100,2),0)</f>
        <v>0</v>
      </c>
      <c r="AC180" s="319">
        <f>IFERROR(ROUND(Raming[[#This Row],[HV2]]*Raming[[#This Row],[EHP]],2),0)</f>
        <v>0</v>
      </c>
      <c r="AD180" s="320">
        <f>IFERROR(ROUND(Raming[[#This Row],[Hoeveelheid voorzien]]*Raming[[#This Row],[Aandeel 3]]/100,2),0)</f>
        <v>0</v>
      </c>
      <c r="AE180" s="320">
        <f>IFERROR(ROUND(Raming[[#This Row],[HV3]]*Raming[[#This Row],[EHP]],2),0)</f>
        <v>0</v>
      </c>
      <c r="AF180" s="321">
        <f>IFERROR(ROUND(Raming[[#This Row],[Hoeveelheid voorzien]]*Raming[[#This Row],[Aandeel 4]]/100,2),0)</f>
        <v>0</v>
      </c>
      <c r="AG180" s="321">
        <f>IFERROR(ROUND(Raming[[#This Row],[HV4]]*Raming[[#This Row],[EHP]],2),0)</f>
        <v>0</v>
      </c>
      <c r="AH180" s="322">
        <f>IFERROR(ROUND(Raming[[#This Row],[Hoeveelheid voorzien]]*Raming[[#This Row],[Aandeel 5]]/100,2),0)</f>
        <v>0</v>
      </c>
      <c r="AI180" s="322">
        <f>IFERROR(ROUND(Raming[[#This Row],[HV5]]*Raming[[#This Row],[EHP]],2),0)</f>
        <v>0</v>
      </c>
      <c r="AJ180" s="323">
        <f>IFERROR(ROUND(Raming[[#This Row],[Hoeveelheid voorzien]]*Raming[[#This Row],[Aandeel 6]]/100,2),0)</f>
        <v>0</v>
      </c>
      <c r="AK180" s="323">
        <f>IFERROR(ROUND(Raming[[#This Row],[HV6]]*Raming[[#This Row],[EHP]],2),0)</f>
        <v>0</v>
      </c>
      <c r="AL180" s="324">
        <f>IFERROR(ROUND(Raming[[#This Row],[Hoeveelheid voorzien]]*Raming[[#This Row],[Aandeel 7]]/100,2),0)</f>
        <v>0</v>
      </c>
      <c r="AM180" s="324">
        <f>IFERROR(ROUND(Raming[[#This Row],[HV7]]*Raming[[#This Row],[EHP]],2),0)</f>
        <v>0</v>
      </c>
      <c r="AN180" s="89">
        <f>Raming[[#This Row],[HV7]]+Raming[[#This Row],[HV6]]+Raming[[#This Row],[HV5]]+Raming[[#This Row],[HV4]]+Raming[[#This Row],[HV3]]+Raming[[#This Row],[HV2]]+Raming[[#This Row],[HV1]]</f>
        <v>0</v>
      </c>
      <c r="AO180" s="89"/>
      <c r="AP180" s="94" t="str">
        <f>IFERROR(ROUND(AVERAGE(Raming[[#This Row],[kolom niet invullen]:[243/001]]),2),"")</f>
        <v/>
      </c>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row>
    <row r="181" spans="1:111">
      <c r="A181" s="156">
        <f>IF(Raming[[#This Row],[Nummering]]=1,SUM($B$9:B181),0)</f>
        <v>107</v>
      </c>
      <c r="B181" s="242">
        <f>IF(Raming[[#This Row],[Hoeveelheid voorzien]]&gt;0,1,0)</f>
        <v>1</v>
      </c>
      <c r="C181" s="93" t="s">
        <v>55</v>
      </c>
      <c r="D181" s="47" t="s">
        <v>244</v>
      </c>
      <c r="E181" s="49"/>
      <c r="F181" s="47" t="s">
        <v>245</v>
      </c>
      <c r="G181" s="22"/>
      <c r="H181" s="233"/>
      <c r="I181" s="47" t="s">
        <v>58</v>
      </c>
      <c r="J181" s="47" t="s">
        <v>62</v>
      </c>
      <c r="K181" s="94">
        <v>279.91000000000003</v>
      </c>
      <c r="L181" s="327"/>
      <c r="M181" s="48"/>
      <c r="N181" s="99" t="s">
        <v>722</v>
      </c>
      <c r="O181" s="92">
        <v>3</v>
      </c>
      <c r="P181" s="73">
        <f>Raming[[#This Row],[Hoeveelheid voorzien]]*Raming[[#This Row],[EHP]]</f>
        <v>839.73</v>
      </c>
      <c r="Q181" s="96" t="s">
        <v>91</v>
      </c>
      <c r="R181" s="74"/>
      <c r="S181" s="75">
        <v>100</v>
      </c>
      <c r="T181" s="330"/>
      <c r="U181" s="331"/>
      <c r="V181" s="332"/>
      <c r="W181" s="333"/>
      <c r="X181" s="334"/>
      <c r="Y181" s="89">
        <f>SUM(Raming[[#This Row],[Aquafin]:[Aandeel 7]])</f>
        <v>100</v>
      </c>
      <c r="Z181" s="318">
        <f>IFERROR(ROUND(Raming[[#This Row],[Hoeveelheid voorzien]]*Raming[[#This Row],[Aquafin]]/100,2),0)</f>
        <v>0</v>
      </c>
      <c r="AA181" s="318">
        <f>IFERROR(ROUND(Raming[[#This Row],[HV1]]*Raming[[#This Row],[EHP]],2),0)</f>
        <v>0</v>
      </c>
      <c r="AB181" s="319">
        <f>IFERROR(ROUND(Raming[[#This Row],[Hoeveelheid voorzien]]*Raming[[#This Row],[Aandeel 2]]/100,2),0)</f>
        <v>3</v>
      </c>
      <c r="AC181" s="319">
        <f>IFERROR(ROUND(Raming[[#This Row],[HV2]]*Raming[[#This Row],[EHP]],2),0)</f>
        <v>839.73</v>
      </c>
      <c r="AD181" s="320">
        <f>IFERROR(ROUND(Raming[[#This Row],[Hoeveelheid voorzien]]*Raming[[#This Row],[Aandeel 3]]/100,2),0)</f>
        <v>0</v>
      </c>
      <c r="AE181" s="320">
        <f>IFERROR(ROUND(Raming[[#This Row],[HV3]]*Raming[[#This Row],[EHP]],2),0)</f>
        <v>0</v>
      </c>
      <c r="AF181" s="321">
        <f>IFERROR(ROUND(Raming[[#This Row],[Hoeveelheid voorzien]]*Raming[[#This Row],[Aandeel 4]]/100,2),0)</f>
        <v>0</v>
      </c>
      <c r="AG181" s="321">
        <f>IFERROR(ROUND(Raming[[#This Row],[HV4]]*Raming[[#This Row],[EHP]],2),0)</f>
        <v>0</v>
      </c>
      <c r="AH181" s="322">
        <f>IFERROR(ROUND(Raming[[#This Row],[Hoeveelheid voorzien]]*Raming[[#This Row],[Aandeel 5]]/100,2),0)</f>
        <v>0</v>
      </c>
      <c r="AI181" s="322">
        <f>IFERROR(ROUND(Raming[[#This Row],[HV5]]*Raming[[#This Row],[EHP]],2),0)</f>
        <v>0</v>
      </c>
      <c r="AJ181" s="323">
        <f>IFERROR(ROUND(Raming[[#This Row],[Hoeveelheid voorzien]]*Raming[[#This Row],[Aandeel 6]]/100,2),0)</f>
        <v>0</v>
      </c>
      <c r="AK181" s="323">
        <f>IFERROR(ROUND(Raming[[#This Row],[HV6]]*Raming[[#This Row],[EHP]],2),0)</f>
        <v>0</v>
      </c>
      <c r="AL181" s="324">
        <f>IFERROR(ROUND(Raming[[#This Row],[Hoeveelheid voorzien]]*Raming[[#This Row],[Aandeel 7]]/100,2),0)</f>
        <v>0</v>
      </c>
      <c r="AM181" s="324">
        <f>IFERROR(ROUND(Raming[[#This Row],[HV7]]*Raming[[#This Row],[EHP]],2),0)</f>
        <v>0</v>
      </c>
      <c r="AN181" s="89">
        <f>Raming[[#This Row],[HV7]]+Raming[[#This Row],[HV6]]+Raming[[#This Row],[HV5]]+Raming[[#This Row],[HV4]]+Raming[[#This Row],[HV3]]+Raming[[#This Row],[HV2]]+Raming[[#This Row],[HV1]]</f>
        <v>3</v>
      </c>
      <c r="AO181" s="89"/>
      <c r="AP181" s="94" t="str">
        <f>IFERROR(ROUND(AVERAGE(Raming[[#This Row],[kolom niet invullen]:[243/001]]),2),"")</f>
        <v/>
      </c>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row>
    <row r="182" spans="1:111">
      <c r="A182" s="156">
        <f>IF(Raming[[#This Row],[Nummering]]=1,SUM($B$9:B182),0)</f>
        <v>0</v>
      </c>
      <c r="B182" s="242">
        <f>IF(Raming[[#This Row],[Hoeveelheid voorzien]]&gt;0,1,0)</f>
        <v>0</v>
      </c>
      <c r="C182" s="113"/>
      <c r="D182" s="113" t="s">
        <v>663</v>
      </c>
      <c r="E182" s="113"/>
      <c r="F182" s="113" t="s">
        <v>664</v>
      </c>
      <c r="G182" s="131"/>
      <c r="H182" s="231"/>
      <c r="I182" s="113"/>
      <c r="J182" s="113" t="s">
        <v>28</v>
      </c>
      <c r="K182" s="94" t="s">
        <v>28</v>
      </c>
      <c r="L182" s="326"/>
      <c r="M182" s="45"/>
      <c r="N182" s="46"/>
      <c r="P182" s="73"/>
      <c r="Q182" s="96"/>
      <c r="R182" s="74"/>
      <c r="S182" s="75">
        <v>100</v>
      </c>
      <c r="T182" s="330"/>
      <c r="U182" s="331"/>
      <c r="V182" s="332"/>
      <c r="W182" s="333"/>
      <c r="X182" s="334"/>
      <c r="Y182" s="89">
        <f>SUM(Raming[[#This Row],[Aquafin]:[Aandeel 7]])</f>
        <v>100</v>
      </c>
      <c r="Z182" s="318">
        <f>IFERROR(ROUND(Raming[[#This Row],[Hoeveelheid voorzien]]*Raming[[#This Row],[Aquafin]]/100,2),0)</f>
        <v>0</v>
      </c>
      <c r="AA182" s="318">
        <f>IFERROR(ROUND(Raming[[#This Row],[HV1]]*Raming[[#This Row],[EHP]],2),0)</f>
        <v>0</v>
      </c>
      <c r="AB182" s="319">
        <f>IFERROR(ROUND(Raming[[#This Row],[Hoeveelheid voorzien]]*Raming[[#This Row],[Aandeel 2]]/100,2),0)</f>
        <v>0</v>
      </c>
      <c r="AC182" s="319">
        <f>IFERROR(ROUND(Raming[[#This Row],[HV2]]*Raming[[#This Row],[EHP]],2),0)</f>
        <v>0</v>
      </c>
      <c r="AD182" s="320">
        <f>IFERROR(ROUND(Raming[[#This Row],[Hoeveelheid voorzien]]*Raming[[#This Row],[Aandeel 3]]/100,2),0)</f>
        <v>0</v>
      </c>
      <c r="AE182" s="320">
        <f>IFERROR(ROUND(Raming[[#This Row],[HV3]]*Raming[[#This Row],[EHP]],2),0)</f>
        <v>0</v>
      </c>
      <c r="AF182" s="321">
        <f>IFERROR(ROUND(Raming[[#This Row],[Hoeveelheid voorzien]]*Raming[[#This Row],[Aandeel 4]]/100,2),0)</f>
        <v>0</v>
      </c>
      <c r="AG182" s="321">
        <f>IFERROR(ROUND(Raming[[#This Row],[HV4]]*Raming[[#This Row],[EHP]],2),0)</f>
        <v>0</v>
      </c>
      <c r="AH182" s="322">
        <f>IFERROR(ROUND(Raming[[#This Row],[Hoeveelheid voorzien]]*Raming[[#This Row],[Aandeel 5]]/100,2),0)</f>
        <v>0</v>
      </c>
      <c r="AI182" s="322">
        <f>IFERROR(ROUND(Raming[[#This Row],[HV5]]*Raming[[#This Row],[EHP]],2),0)</f>
        <v>0</v>
      </c>
      <c r="AJ182" s="323">
        <f>IFERROR(ROUND(Raming[[#This Row],[Hoeveelheid voorzien]]*Raming[[#This Row],[Aandeel 6]]/100,2),0)</f>
        <v>0</v>
      </c>
      <c r="AK182" s="323">
        <f>IFERROR(ROUND(Raming[[#This Row],[HV6]]*Raming[[#This Row],[EHP]],2),0)</f>
        <v>0</v>
      </c>
      <c r="AL182" s="324">
        <f>IFERROR(ROUND(Raming[[#This Row],[Hoeveelheid voorzien]]*Raming[[#This Row],[Aandeel 7]]/100,2),0)</f>
        <v>0</v>
      </c>
      <c r="AM182" s="324">
        <f>IFERROR(ROUND(Raming[[#This Row],[HV7]]*Raming[[#This Row],[EHP]],2),0)</f>
        <v>0</v>
      </c>
      <c r="AN182" s="89">
        <f>Raming[[#This Row],[HV7]]+Raming[[#This Row],[HV6]]+Raming[[#This Row],[HV5]]+Raming[[#This Row],[HV4]]+Raming[[#This Row],[HV3]]+Raming[[#This Row],[HV2]]+Raming[[#This Row],[HV1]]</f>
        <v>0</v>
      </c>
      <c r="AO182" s="89"/>
      <c r="AP182" s="94" t="str">
        <f>IFERROR(ROUND(AVERAGE(Raming[[#This Row],[kolom niet invullen]:[243/001]]),2),"")</f>
        <v/>
      </c>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row>
    <row r="183" spans="1:111" ht="33.75">
      <c r="A183" s="156">
        <f>IF(Raming[[#This Row],[Nummering]]=1,SUM($B$9:B183),0)</f>
        <v>0</v>
      </c>
      <c r="B183" s="242">
        <f>IF(Raming[[#This Row],[Hoeveelheid voorzien]]&gt;0,1,0)</f>
        <v>0</v>
      </c>
      <c r="C183" s="152"/>
      <c r="D183" s="135" t="s">
        <v>665</v>
      </c>
      <c r="E183" s="134"/>
      <c r="F183" s="135" t="s">
        <v>666</v>
      </c>
      <c r="G183" s="136"/>
      <c r="H183" s="233" t="s">
        <v>667</v>
      </c>
      <c r="I183" s="135"/>
      <c r="J183" s="135" t="s">
        <v>28</v>
      </c>
      <c r="K183" s="94" t="s">
        <v>28</v>
      </c>
      <c r="L183" s="327"/>
      <c r="M183" s="48"/>
      <c r="N183" s="95"/>
      <c r="P183" s="73"/>
      <c r="Q183" s="96"/>
      <c r="R183" s="74"/>
      <c r="S183" s="75">
        <v>100</v>
      </c>
      <c r="T183" s="330"/>
      <c r="U183" s="331"/>
      <c r="V183" s="332"/>
      <c r="W183" s="333"/>
      <c r="X183" s="334"/>
      <c r="Y183" s="89">
        <f>SUM(Raming[[#This Row],[Aquafin]:[Aandeel 7]])</f>
        <v>100</v>
      </c>
      <c r="Z183" s="318">
        <f>IFERROR(ROUND(Raming[[#This Row],[Hoeveelheid voorzien]]*Raming[[#This Row],[Aquafin]]/100,2),0)</f>
        <v>0</v>
      </c>
      <c r="AA183" s="318">
        <f>IFERROR(ROUND(Raming[[#This Row],[HV1]]*Raming[[#This Row],[EHP]],2),0)</f>
        <v>0</v>
      </c>
      <c r="AB183" s="319">
        <f>IFERROR(ROUND(Raming[[#This Row],[Hoeveelheid voorzien]]*Raming[[#This Row],[Aandeel 2]]/100,2),0)</f>
        <v>0</v>
      </c>
      <c r="AC183" s="319">
        <f>IFERROR(ROUND(Raming[[#This Row],[HV2]]*Raming[[#This Row],[EHP]],2),0)</f>
        <v>0</v>
      </c>
      <c r="AD183" s="320">
        <f>IFERROR(ROUND(Raming[[#This Row],[Hoeveelheid voorzien]]*Raming[[#This Row],[Aandeel 3]]/100,2),0)</f>
        <v>0</v>
      </c>
      <c r="AE183" s="320">
        <f>IFERROR(ROUND(Raming[[#This Row],[HV3]]*Raming[[#This Row],[EHP]],2),0)</f>
        <v>0</v>
      </c>
      <c r="AF183" s="321">
        <f>IFERROR(ROUND(Raming[[#This Row],[Hoeveelheid voorzien]]*Raming[[#This Row],[Aandeel 4]]/100,2),0)</f>
        <v>0</v>
      </c>
      <c r="AG183" s="321">
        <f>IFERROR(ROUND(Raming[[#This Row],[HV4]]*Raming[[#This Row],[EHP]],2),0)</f>
        <v>0</v>
      </c>
      <c r="AH183" s="322">
        <f>IFERROR(ROUND(Raming[[#This Row],[Hoeveelheid voorzien]]*Raming[[#This Row],[Aandeel 5]]/100,2),0)</f>
        <v>0</v>
      </c>
      <c r="AI183" s="322">
        <f>IFERROR(ROUND(Raming[[#This Row],[HV5]]*Raming[[#This Row],[EHP]],2),0)</f>
        <v>0</v>
      </c>
      <c r="AJ183" s="323">
        <f>IFERROR(ROUND(Raming[[#This Row],[Hoeveelheid voorzien]]*Raming[[#This Row],[Aandeel 6]]/100,2),0)</f>
        <v>0</v>
      </c>
      <c r="AK183" s="323">
        <f>IFERROR(ROUND(Raming[[#This Row],[HV6]]*Raming[[#This Row],[EHP]],2),0)</f>
        <v>0</v>
      </c>
      <c r="AL183" s="324">
        <f>IFERROR(ROUND(Raming[[#This Row],[Hoeveelheid voorzien]]*Raming[[#This Row],[Aandeel 7]]/100,2),0)</f>
        <v>0</v>
      </c>
      <c r="AM183" s="324">
        <f>IFERROR(ROUND(Raming[[#This Row],[HV7]]*Raming[[#This Row],[EHP]],2),0)</f>
        <v>0</v>
      </c>
      <c r="AN183" s="89">
        <f>Raming[[#This Row],[HV7]]+Raming[[#This Row],[HV6]]+Raming[[#This Row],[HV5]]+Raming[[#This Row],[HV4]]+Raming[[#This Row],[HV3]]+Raming[[#This Row],[HV2]]+Raming[[#This Row],[HV1]]</f>
        <v>0</v>
      </c>
      <c r="AO183" s="89"/>
      <c r="AP183" s="94" t="str">
        <f>IFERROR(ROUND(AVERAGE(Raming[[#This Row],[kolom niet invullen]:[243/001]]),2),"")</f>
        <v/>
      </c>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row>
    <row r="184" spans="1:111">
      <c r="A184" s="156">
        <f>IF(Raming[[#This Row],[Nummering]]=1,SUM($B$9:B184),0)</f>
        <v>108</v>
      </c>
      <c r="B184" s="242">
        <f>IF(Raming[[#This Row],[Hoeveelheid voorzien]]&gt;0,1,0)</f>
        <v>1</v>
      </c>
      <c r="C184" s="93" t="s">
        <v>55</v>
      </c>
      <c r="D184" s="47" t="s">
        <v>668</v>
      </c>
      <c r="E184" s="49"/>
      <c r="F184" s="47" t="s">
        <v>669</v>
      </c>
      <c r="G184" s="22"/>
      <c r="H184" s="233"/>
      <c r="I184" s="47" t="s">
        <v>58</v>
      </c>
      <c r="J184" s="47" t="s">
        <v>62</v>
      </c>
      <c r="K184" s="94">
        <v>293.45999999999998</v>
      </c>
      <c r="L184" s="327"/>
      <c r="M184" s="48"/>
      <c r="N184" s="99" t="s">
        <v>722</v>
      </c>
      <c r="O184" s="92">
        <v>13</v>
      </c>
      <c r="P184" s="73">
        <f>Raming[[#This Row],[Hoeveelheid voorzien]]*Raming[[#This Row],[EHP]]</f>
        <v>3814.9799999999996</v>
      </c>
      <c r="Q184" s="96" t="s">
        <v>91</v>
      </c>
      <c r="R184" s="74"/>
      <c r="S184" s="75">
        <v>100</v>
      </c>
      <c r="T184" s="330"/>
      <c r="U184" s="331"/>
      <c r="V184" s="332"/>
      <c r="W184" s="333"/>
      <c r="X184" s="334"/>
      <c r="Y184" s="89">
        <f>SUM(Raming[[#This Row],[Aquafin]:[Aandeel 7]])</f>
        <v>100</v>
      </c>
      <c r="Z184" s="318">
        <f>IFERROR(ROUND(Raming[[#This Row],[Hoeveelheid voorzien]]*Raming[[#This Row],[Aquafin]]/100,2),0)</f>
        <v>0</v>
      </c>
      <c r="AA184" s="318">
        <f>IFERROR(ROUND(Raming[[#This Row],[HV1]]*Raming[[#This Row],[EHP]],2),0)</f>
        <v>0</v>
      </c>
      <c r="AB184" s="319">
        <f>IFERROR(ROUND(Raming[[#This Row],[Hoeveelheid voorzien]]*Raming[[#This Row],[Aandeel 2]]/100,2),0)</f>
        <v>13</v>
      </c>
      <c r="AC184" s="319">
        <f>IFERROR(ROUND(Raming[[#This Row],[HV2]]*Raming[[#This Row],[EHP]],2),0)</f>
        <v>3814.98</v>
      </c>
      <c r="AD184" s="320">
        <f>IFERROR(ROUND(Raming[[#This Row],[Hoeveelheid voorzien]]*Raming[[#This Row],[Aandeel 3]]/100,2),0)</f>
        <v>0</v>
      </c>
      <c r="AE184" s="320">
        <f>IFERROR(ROUND(Raming[[#This Row],[HV3]]*Raming[[#This Row],[EHP]],2),0)</f>
        <v>0</v>
      </c>
      <c r="AF184" s="321">
        <f>IFERROR(ROUND(Raming[[#This Row],[Hoeveelheid voorzien]]*Raming[[#This Row],[Aandeel 4]]/100,2),0)</f>
        <v>0</v>
      </c>
      <c r="AG184" s="321">
        <f>IFERROR(ROUND(Raming[[#This Row],[HV4]]*Raming[[#This Row],[EHP]],2),0)</f>
        <v>0</v>
      </c>
      <c r="AH184" s="322">
        <f>IFERROR(ROUND(Raming[[#This Row],[Hoeveelheid voorzien]]*Raming[[#This Row],[Aandeel 5]]/100,2),0)</f>
        <v>0</v>
      </c>
      <c r="AI184" s="322">
        <f>IFERROR(ROUND(Raming[[#This Row],[HV5]]*Raming[[#This Row],[EHP]],2),0)</f>
        <v>0</v>
      </c>
      <c r="AJ184" s="323">
        <f>IFERROR(ROUND(Raming[[#This Row],[Hoeveelheid voorzien]]*Raming[[#This Row],[Aandeel 6]]/100,2),0)</f>
        <v>0</v>
      </c>
      <c r="AK184" s="323">
        <f>IFERROR(ROUND(Raming[[#This Row],[HV6]]*Raming[[#This Row],[EHP]],2),0)</f>
        <v>0</v>
      </c>
      <c r="AL184" s="324">
        <f>IFERROR(ROUND(Raming[[#This Row],[Hoeveelheid voorzien]]*Raming[[#This Row],[Aandeel 7]]/100,2),0)</f>
        <v>0</v>
      </c>
      <c r="AM184" s="324">
        <f>IFERROR(ROUND(Raming[[#This Row],[HV7]]*Raming[[#This Row],[EHP]],2),0)</f>
        <v>0</v>
      </c>
      <c r="AN184" s="89">
        <f>Raming[[#This Row],[HV7]]+Raming[[#This Row],[HV6]]+Raming[[#This Row],[HV5]]+Raming[[#This Row],[HV4]]+Raming[[#This Row],[HV3]]+Raming[[#This Row],[HV2]]+Raming[[#This Row],[HV1]]</f>
        <v>13</v>
      </c>
      <c r="AO184" s="89"/>
      <c r="AP184" s="94" t="str">
        <f>IFERROR(ROUND(AVERAGE(Raming[[#This Row],[kolom niet invullen]:[243/001]]),2),"")</f>
        <v/>
      </c>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row>
    <row r="185" spans="1:111">
      <c r="A185" s="156">
        <f>IF(Raming[[#This Row],[Nummering]]=1,SUM($B$9:B185),0)</f>
        <v>0</v>
      </c>
      <c r="B185" s="242">
        <f>IF(Raming[[#This Row],[Hoeveelheid voorzien]]&gt;0,1,0)</f>
        <v>0</v>
      </c>
      <c r="C185" s="113"/>
      <c r="D185" s="113" t="s">
        <v>250</v>
      </c>
      <c r="E185" s="113"/>
      <c r="F185" s="113" t="s">
        <v>251</v>
      </c>
      <c r="G185" s="131"/>
      <c r="H185" s="231"/>
      <c r="I185" s="113"/>
      <c r="J185" s="113" t="s">
        <v>28</v>
      </c>
      <c r="K185" s="94" t="s">
        <v>28</v>
      </c>
      <c r="L185" s="326"/>
      <c r="M185" s="45"/>
      <c r="N185" s="46"/>
      <c r="P185" s="73"/>
      <c r="Q185" s="96"/>
      <c r="R185" s="74"/>
      <c r="S185" s="75">
        <v>100</v>
      </c>
      <c r="T185" s="330"/>
      <c r="U185" s="331"/>
      <c r="V185" s="332"/>
      <c r="W185" s="333"/>
      <c r="X185" s="334"/>
      <c r="Y185" s="89">
        <f>SUM(Raming[[#This Row],[Aquafin]:[Aandeel 7]])</f>
        <v>100</v>
      </c>
      <c r="Z185" s="318">
        <f>IFERROR(ROUND(Raming[[#This Row],[Hoeveelheid voorzien]]*Raming[[#This Row],[Aquafin]]/100,2),0)</f>
        <v>0</v>
      </c>
      <c r="AA185" s="318">
        <f>IFERROR(ROUND(Raming[[#This Row],[HV1]]*Raming[[#This Row],[EHP]],2),0)</f>
        <v>0</v>
      </c>
      <c r="AB185" s="319">
        <f>IFERROR(ROUND(Raming[[#This Row],[Hoeveelheid voorzien]]*Raming[[#This Row],[Aandeel 2]]/100,2),0)</f>
        <v>0</v>
      </c>
      <c r="AC185" s="319">
        <f>IFERROR(ROUND(Raming[[#This Row],[HV2]]*Raming[[#This Row],[EHP]],2),0)</f>
        <v>0</v>
      </c>
      <c r="AD185" s="320">
        <f>IFERROR(ROUND(Raming[[#This Row],[Hoeveelheid voorzien]]*Raming[[#This Row],[Aandeel 3]]/100,2),0)</f>
        <v>0</v>
      </c>
      <c r="AE185" s="320">
        <f>IFERROR(ROUND(Raming[[#This Row],[HV3]]*Raming[[#This Row],[EHP]],2),0)</f>
        <v>0</v>
      </c>
      <c r="AF185" s="321">
        <f>IFERROR(ROUND(Raming[[#This Row],[Hoeveelheid voorzien]]*Raming[[#This Row],[Aandeel 4]]/100,2),0)</f>
        <v>0</v>
      </c>
      <c r="AG185" s="321">
        <f>IFERROR(ROUND(Raming[[#This Row],[HV4]]*Raming[[#This Row],[EHP]],2),0)</f>
        <v>0</v>
      </c>
      <c r="AH185" s="322">
        <f>IFERROR(ROUND(Raming[[#This Row],[Hoeveelheid voorzien]]*Raming[[#This Row],[Aandeel 5]]/100,2),0)</f>
        <v>0</v>
      </c>
      <c r="AI185" s="322">
        <f>IFERROR(ROUND(Raming[[#This Row],[HV5]]*Raming[[#This Row],[EHP]],2),0)</f>
        <v>0</v>
      </c>
      <c r="AJ185" s="323">
        <f>IFERROR(ROUND(Raming[[#This Row],[Hoeveelheid voorzien]]*Raming[[#This Row],[Aandeel 6]]/100,2),0)</f>
        <v>0</v>
      </c>
      <c r="AK185" s="323">
        <f>IFERROR(ROUND(Raming[[#This Row],[HV6]]*Raming[[#This Row],[EHP]],2),0)</f>
        <v>0</v>
      </c>
      <c r="AL185" s="324">
        <f>IFERROR(ROUND(Raming[[#This Row],[Hoeveelheid voorzien]]*Raming[[#This Row],[Aandeel 7]]/100,2),0)</f>
        <v>0</v>
      </c>
      <c r="AM185" s="324">
        <f>IFERROR(ROUND(Raming[[#This Row],[HV7]]*Raming[[#This Row],[EHP]],2),0)</f>
        <v>0</v>
      </c>
      <c r="AN185" s="89">
        <f>Raming[[#This Row],[HV7]]+Raming[[#This Row],[HV6]]+Raming[[#This Row],[HV5]]+Raming[[#This Row],[HV4]]+Raming[[#This Row],[HV3]]+Raming[[#This Row],[HV2]]+Raming[[#This Row],[HV1]]</f>
        <v>0</v>
      </c>
      <c r="AO185" s="89"/>
      <c r="AP185" s="94" t="str">
        <f>IFERROR(ROUND(AVERAGE(Raming[[#This Row],[kolom niet invullen]:[243/001]]),2),"")</f>
        <v/>
      </c>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row>
    <row r="186" spans="1:111">
      <c r="A186" s="156">
        <f>IF(Raming[[#This Row],[Nummering]]=1,SUM($B$9:B186),0)</f>
        <v>0</v>
      </c>
      <c r="B186" s="242">
        <f>IF(Raming[[#This Row],[Hoeveelheid voorzien]]&gt;0,1,0)</f>
        <v>0</v>
      </c>
      <c r="C186" s="152"/>
      <c r="D186" s="135" t="s">
        <v>252</v>
      </c>
      <c r="E186" s="134"/>
      <c r="F186" s="135" t="s">
        <v>253</v>
      </c>
      <c r="G186" s="136"/>
      <c r="H186" s="233"/>
      <c r="I186" s="135"/>
      <c r="J186" s="135" t="s">
        <v>28</v>
      </c>
      <c r="K186" s="94" t="s">
        <v>28</v>
      </c>
      <c r="L186" s="327"/>
      <c r="M186" s="48"/>
      <c r="N186" s="95"/>
      <c r="P186" s="73"/>
      <c r="Q186" s="96"/>
      <c r="R186" s="74"/>
      <c r="S186" s="75">
        <v>100</v>
      </c>
      <c r="T186" s="330"/>
      <c r="U186" s="331"/>
      <c r="V186" s="332"/>
      <c r="W186" s="333"/>
      <c r="X186" s="334"/>
      <c r="Y186" s="89">
        <f>SUM(Raming[[#This Row],[Aquafin]:[Aandeel 7]])</f>
        <v>100</v>
      </c>
      <c r="Z186" s="318">
        <f>IFERROR(ROUND(Raming[[#This Row],[Hoeveelheid voorzien]]*Raming[[#This Row],[Aquafin]]/100,2),0)</f>
        <v>0</v>
      </c>
      <c r="AA186" s="318">
        <f>IFERROR(ROUND(Raming[[#This Row],[HV1]]*Raming[[#This Row],[EHP]],2),0)</f>
        <v>0</v>
      </c>
      <c r="AB186" s="319">
        <f>IFERROR(ROUND(Raming[[#This Row],[Hoeveelheid voorzien]]*Raming[[#This Row],[Aandeel 2]]/100,2),0)</f>
        <v>0</v>
      </c>
      <c r="AC186" s="319">
        <f>IFERROR(ROUND(Raming[[#This Row],[HV2]]*Raming[[#This Row],[EHP]],2),0)</f>
        <v>0</v>
      </c>
      <c r="AD186" s="320">
        <f>IFERROR(ROUND(Raming[[#This Row],[Hoeveelheid voorzien]]*Raming[[#This Row],[Aandeel 3]]/100,2),0)</f>
        <v>0</v>
      </c>
      <c r="AE186" s="320">
        <f>IFERROR(ROUND(Raming[[#This Row],[HV3]]*Raming[[#This Row],[EHP]],2),0)</f>
        <v>0</v>
      </c>
      <c r="AF186" s="321">
        <f>IFERROR(ROUND(Raming[[#This Row],[Hoeveelheid voorzien]]*Raming[[#This Row],[Aandeel 4]]/100,2),0)</f>
        <v>0</v>
      </c>
      <c r="AG186" s="321">
        <f>IFERROR(ROUND(Raming[[#This Row],[HV4]]*Raming[[#This Row],[EHP]],2),0)</f>
        <v>0</v>
      </c>
      <c r="AH186" s="322">
        <f>IFERROR(ROUND(Raming[[#This Row],[Hoeveelheid voorzien]]*Raming[[#This Row],[Aandeel 5]]/100,2),0)</f>
        <v>0</v>
      </c>
      <c r="AI186" s="322">
        <f>IFERROR(ROUND(Raming[[#This Row],[HV5]]*Raming[[#This Row],[EHP]],2),0)</f>
        <v>0</v>
      </c>
      <c r="AJ186" s="323">
        <f>IFERROR(ROUND(Raming[[#This Row],[Hoeveelheid voorzien]]*Raming[[#This Row],[Aandeel 6]]/100,2),0)</f>
        <v>0</v>
      </c>
      <c r="AK186" s="323">
        <f>IFERROR(ROUND(Raming[[#This Row],[HV6]]*Raming[[#This Row],[EHP]],2),0)</f>
        <v>0</v>
      </c>
      <c r="AL186" s="324">
        <f>IFERROR(ROUND(Raming[[#This Row],[Hoeveelheid voorzien]]*Raming[[#This Row],[Aandeel 7]]/100,2),0)</f>
        <v>0</v>
      </c>
      <c r="AM186" s="324">
        <f>IFERROR(ROUND(Raming[[#This Row],[HV7]]*Raming[[#This Row],[EHP]],2),0)</f>
        <v>0</v>
      </c>
      <c r="AN186" s="89">
        <f>Raming[[#This Row],[HV7]]+Raming[[#This Row],[HV6]]+Raming[[#This Row],[HV5]]+Raming[[#This Row],[HV4]]+Raming[[#This Row],[HV3]]+Raming[[#This Row],[HV2]]+Raming[[#This Row],[HV1]]</f>
        <v>0</v>
      </c>
      <c r="AO186" s="89"/>
      <c r="AP186" s="94" t="str">
        <f>IFERROR(ROUND(AVERAGE(Raming[[#This Row],[kolom niet invullen]:[243/001]]),2),"")</f>
        <v/>
      </c>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row>
    <row r="187" spans="1:111">
      <c r="A187" s="156">
        <f>IF(Raming[[#This Row],[Nummering]]=1,SUM($B$9:B187),0)</f>
        <v>0</v>
      </c>
      <c r="B187" s="242">
        <f>IF(Raming[[#This Row],[Hoeveelheid voorzien]]&gt;0,1,0)</f>
        <v>0</v>
      </c>
      <c r="C187" s="152"/>
      <c r="D187" s="135" t="s">
        <v>254</v>
      </c>
      <c r="E187" s="134"/>
      <c r="F187" s="135" t="s">
        <v>255</v>
      </c>
      <c r="G187" s="136"/>
      <c r="H187" s="233" t="s">
        <v>256</v>
      </c>
      <c r="I187" s="135"/>
      <c r="J187" s="135" t="s">
        <v>28</v>
      </c>
      <c r="K187" s="94" t="s">
        <v>28</v>
      </c>
      <c r="L187" s="327"/>
      <c r="M187" s="48"/>
      <c r="N187" s="95"/>
      <c r="P187" s="73"/>
      <c r="Q187" s="96"/>
      <c r="R187" s="74"/>
      <c r="S187" s="75">
        <v>100</v>
      </c>
      <c r="T187" s="330"/>
      <c r="U187" s="331"/>
      <c r="V187" s="332"/>
      <c r="W187" s="333"/>
      <c r="X187" s="334"/>
      <c r="Y187" s="89">
        <f>SUM(Raming[[#This Row],[Aquafin]:[Aandeel 7]])</f>
        <v>100</v>
      </c>
      <c r="Z187" s="318">
        <f>IFERROR(ROUND(Raming[[#This Row],[Hoeveelheid voorzien]]*Raming[[#This Row],[Aquafin]]/100,2),0)</f>
        <v>0</v>
      </c>
      <c r="AA187" s="318">
        <f>IFERROR(ROUND(Raming[[#This Row],[HV1]]*Raming[[#This Row],[EHP]],2),0)</f>
        <v>0</v>
      </c>
      <c r="AB187" s="319">
        <f>IFERROR(ROUND(Raming[[#This Row],[Hoeveelheid voorzien]]*Raming[[#This Row],[Aandeel 2]]/100,2),0)</f>
        <v>0</v>
      </c>
      <c r="AC187" s="319">
        <f>IFERROR(ROUND(Raming[[#This Row],[HV2]]*Raming[[#This Row],[EHP]],2),0)</f>
        <v>0</v>
      </c>
      <c r="AD187" s="320">
        <f>IFERROR(ROUND(Raming[[#This Row],[Hoeveelheid voorzien]]*Raming[[#This Row],[Aandeel 3]]/100,2),0)</f>
        <v>0</v>
      </c>
      <c r="AE187" s="320">
        <f>IFERROR(ROUND(Raming[[#This Row],[HV3]]*Raming[[#This Row],[EHP]],2),0)</f>
        <v>0</v>
      </c>
      <c r="AF187" s="321">
        <f>IFERROR(ROUND(Raming[[#This Row],[Hoeveelheid voorzien]]*Raming[[#This Row],[Aandeel 4]]/100,2),0)</f>
        <v>0</v>
      </c>
      <c r="AG187" s="321">
        <f>IFERROR(ROUND(Raming[[#This Row],[HV4]]*Raming[[#This Row],[EHP]],2),0)</f>
        <v>0</v>
      </c>
      <c r="AH187" s="322">
        <f>IFERROR(ROUND(Raming[[#This Row],[Hoeveelheid voorzien]]*Raming[[#This Row],[Aandeel 5]]/100,2),0)</f>
        <v>0</v>
      </c>
      <c r="AI187" s="322">
        <f>IFERROR(ROUND(Raming[[#This Row],[HV5]]*Raming[[#This Row],[EHP]],2),0)</f>
        <v>0</v>
      </c>
      <c r="AJ187" s="323">
        <f>IFERROR(ROUND(Raming[[#This Row],[Hoeveelheid voorzien]]*Raming[[#This Row],[Aandeel 6]]/100,2),0)</f>
        <v>0</v>
      </c>
      <c r="AK187" s="323">
        <f>IFERROR(ROUND(Raming[[#This Row],[HV6]]*Raming[[#This Row],[EHP]],2),0)</f>
        <v>0</v>
      </c>
      <c r="AL187" s="324">
        <f>IFERROR(ROUND(Raming[[#This Row],[Hoeveelheid voorzien]]*Raming[[#This Row],[Aandeel 7]]/100,2),0)</f>
        <v>0</v>
      </c>
      <c r="AM187" s="324">
        <f>IFERROR(ROUND(Raming[[#This Row],[HV7]]*Raming[[#This Row],[EHP]],2),0)</f>
        <v>0</v>
      </c>
      <c r="AN187" s="89">
        <f>Raming[[#This Row],[HV7]]+Raming[[#This Row],[HV6]]+Raming[[#This Row],[HV5]]+Raming[[#This Row],[HV4]]+Raming[[#This Row],[HV3]]+Raming[[#This Row],[HV2]]+Raming[[#This Row],[HV1]]</f>
        <v>0</v>
      </c>
      <c r="AO187" s="89"/>
      <c r="AP187" s="94" t="str">
        <f>IFERROR(ROUND(AVERAGE(Raming[[#This Row],[kolom niet invullen]:[243/001]]),2),"")</f>
        <v/>
      </c>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row>
    <row r="188" spans="1:111">
      <c r="A188" s="156">
        <f>IF(Raming[[#This Row],[Nummering]]=1,SUM($B$9:B188),0)</f>
        <v>109</v>
      </c>
      <c r="B188" s="242">
        <f>IF(Raming[[#This Row],[Hoeveelheid voorzien]]&gt;0,1,0)</f>
        <v>1</v>
      </c>
      <c r="C188" s="93" t="s">
        <v>55</v>
      </c>
      <c r="D188" s="47" t="s">
        <v>257</v>
      </c>
      <c r="E188" s="49" t="s">
        <v>59</v>
      </c>
      <c r="F188" s="47" t="s">
        <v>246</v>
      </c>
      <c r="G188" s="22"/>
      <c r="H188" s="233"/>
      <c r="I188" s="47" t="s">
        <v>58</v>
      </c>
      <c r="J188" s="47" t="s">
        <v>62</v>
      </c>
      <c r="K188" s="94">
        <v>19.28</v>
      </c>
      <c r="L188" s="327"/>
      <c r="M188" s="48"/>
      <c r="N188" s="99" t="s">
        <v>722</v>
      </c>
      <c r="O188" s="92">
        <v>20</v>
      </c>
      <c r="P188" s="73">
        <f>Raming[[#This Row],[Hoeveelheid voorzien]]*Raming[[#This Row],[EHP]]</f>
        <v>385.6</v>
      </c>
      <c r="Q188" s="96" t="s">
        <v>91</v>
      </c>
      <c r="R188" s="74"/>
      <c r="S188" s="75">
        <v>100</v>
      </c>
      <c r="T188" s="330"/>
      <c r="U188" s="331"/>
      <c r="V188" s="332"/>
      <c r="W188" s="333"/>
      <c r="X188" s="334"/>
      <c r="Y188" s="89">
        <f>SUM(Raming[[#This Row],[Aquafin]:[Aandeel 7]])</f>
        <v>100</v>
      </c>
      <c r="Z188" s="318">
        <f>IFERROR(ROUND(Raming[[#This Row],[Hoeveelheid voorzien]]*Raming[[#This Row],[Aquafin]]/100,2),0)</f>
        <v>0</v>
      </c>
      <c r="AA188" s="318">
        <f>IFERROR(ROUND(Raming[[#This Row],[HV1]]*Raming[[#This Row],[EHP]],2),0)</f>
        <v>0</v>
      </c>
      <c r="AB188" s="319">
        <f>IFERROR(ROUND(Raming[[#This Row],[Hoeveelheid voorzien]]*Raming[[#This Row],[Aandeel 2]]/100,2),0)</f>
        <v>20</v>
      </c>
      <c r="AC188" s="319">
        <f>IFERROR(ROUND(Raming[[#This Row],[HV2]]*Raming[[#This Row],[EHP]],2),0)</f>
        <v>385.6</v>
      </c>
      <c r="AD188" s="320">
        <f>IFERROR(ROUND(Raming[[#This Row],[Hoeveelheid voorzien]]*Raming[[#This Row],[Aandeel 3]]/100,2),0)</f>
        <v>0</v>
      </c>
      <c r="AE188" s="320">
        <f>IFERROR(ROUND(Raming[[#This Row],[HV3]]*Raming[[#This Row],[EHP]],2),0)</f>
        <v>0</v>
      </c>
      <c r="AF188" s="321">
        <f>IFERROR(ROUND(Raming[[#This Row],[Hoeveelheid voorzien]]*Raming[[#This Row],[Aandeel 4]]/100,2),0)</f>
        <v>0</v>
      </c>
      <c r="AG188" s="321">
        <f>IFERROR(ROUND(Raming[[#This Row],[HV4]]*Raming[[#This Row],[EHP]],2),0)</f>
        <v>0</v>
      </c>
      <c r="AH188" s="322">
        <f>IFERROR(ROUND(Raming[[#This Row],[Hoeveelheid voorzien]]*Raming[[#This Row],[Aandeel 5]]/100,2),0)</f>
        <v>0</v>
      </c>
      <c r="AI188" s="322">
        <f>IFERROR(ROUND(Raming[[#This Row],[HV5]]*Raming[[#This Row],[EHP]],2),0)</f>
        <v>0</v>
      </c>
      <c r="AJ188" s="323">
        <f>IFERROR(ROUND(Raming[[#This Row],[Hoeveelheid voorzien]]*Raming[[#This Row],[Aandeel 6]]/100,2),0)</f>
        <v>0</v>
      </c>
      <c r="AK188" s="323">
        <f>IFERROR(ROUND(Raming[[#This Row],[HV6]]*Raming[[#This Row],[EHP]],2),0)</f>
        <v>0</v>
      </c>
      <c r="AL188" s="324">
        <f>IFERROR(ROUND(Raming[[#This Row],[Hoeveelheid voorzien]]*Raming[[#This Row],[Aandeel 7]]/100,2),0)</f>
        <v>0</v>
      </c>
      <c r="AM188" s="324">
        <f>IFERROR(ROUND(Raming[[#This Row],[HV7]]*Raming[[#This Row],[EHP]],2),0)</f>
        <v>0</v>
      </c>
      <c r="AN188" s="89">
        <f>Raming[[#This Row],[HV7]]+Raming[[#This Row],[HV6]]+Raming[[#This Row],[HV5]]+Raming[[#This Row],[HV4]]+Raming[[#This Row],[HV3]]+Raming[[#This Row],[HV2]]+Raming[[#This Row],[HV1]]</f>
        <v>20</v>
      </c>
      <c r="AO188" s="89"/>
      <c r="AP188" s="94" t="str">
        <f>IFERROR(ROUND(AVERAGE(Raming[[#This Row],[kolom niet invullen]:[243/001]]),2),"")</f>
        <v/>
      </c>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row>
    <row r="189" spans="1:111">
      <c r="A189" s="156">
        <f>IF(Raming[[#This Row],[Nummering]]=1,SUM($B$9:B189),0)</f>
        <v>0</v>
      </c>
      <c r="B189" s="242">
        <f>IF(Raming[[#This Row],[Hoeveelheid voorzien]]&gt;0,1,0)</f>
        <v>0</v>
      </c>
      <c r="C189" s="152"/>
      <c r="D189" s="135" t="s">
        <v>258</v>
      </c>
      <c r="E189" s="134"/>
      <c r="F189" s="135" t="s">
        <v>259</v>
      </c>
      <c r="G189" s="136"/>
      <c r="H189" s="233" t="s">
        <v>256</v>
      </c>
      <c r="I189" s="135"/>
      <c r="J189" s="135" t="s">
        <v>28</v>
      </c>
      <c r="K189" s="94" t="s">
        <v>28</v>
      </c>
      <c r="L189" s="327"/>
      <c r="M189" s="48"/>
      <c r="N189" s="95"/>
      <c r="P189" s="73"/>
      <c r="Q189" s="96"/>
      <c r="R189" s="74"/>
      <c r="S189" s="75">
        <v>100</v>
      </c>
      <c r="T189" s="330"/>
      <c r="U189" s="331"/>
      <c r="V189" s="332"/>
      <c r="W189" s="333"/>
      <c r="X189" s="334"/>
      <c r="Y189" s="89">
        <f>SUM(Raming[[#This Row],[Aquafin]:[Aandeel 7]])</f>
        <v>100</v>
      </c>
      <c r="Z189" s="318">
        <f>IFERROR(ROUND(Raming[[#This Row],[Hoeveelheid voorzien]]*Raming[[#This Row],[Aquafin]]/100,2),0)</f>
        <v>0</v>
      </c>
      <c r="AA189" s="318">
        <f>IFERROR(ROUND(Raming[[#This Row],[HV1]]*Raming[[#This Row],[EHP]],2),0)</f>
        <v>0</v>
      </c>
      <c r="AB189" s="319">
        <f>IFERROR(ROUND(Raming[[#This Row],[Hoeveelheid voorzien]]*Raming[[#This Row],[Aandeel 2]]/100,2),0)</f>
        <v>0</v>
      </c>
      <c r="AC189" s="319">
        <f>IFERROR(ROUND(Raming[[#This Row],[HV2]]*Raming[[#This Row],[EHP]],2),0)</f>
        <v>0</v>
      </c>
      <c r="AD189" s="320">
        <f>IFERROR(ROUND(Raming[[#This Row],[Hoeveelheid voorzien]]*Raming[[#This Row],[Aandeel 3]]/100,2),0)</f>
        <v>0</v>
      </c>
      <c r="AE189" s="320">
        <f>IFERROR(ROUND(Raming[[#This Row],[HV3]]*Raming[[#This Row],[EHP]],2),0)</f>
        <v>0</v>
      </c>
      <c r="AF189" s="321">
        <f>IFERROR(ROUND(Raming[[#This Row],[Hoeveelheid voorzien]]*Raming[[#This Row],[Aandeel 4]]/100,2),0)</f>
        <v>0</v>
      </c>
      <c r="AG189" s="321">
        <f>IFERROR(ROUND(Raming[[#This Row],[HV4]]*Raming[[#This Row],[EHP]],2),0)</f>
        <v>0</v>
      </c>
      <c r="AH189" s="322">
        <f>IFERROR(ROUND(Raming[[#This Row],[Hoeveelheid voorzien]]*Raming[[#This Row],[Aandeel 5]]/100,2),0)</f>
        <v>0</v>
      </c>
      <c r="AI189" s="322">
        <f>IFERROR(ROUND(Raming[[#This Row],[HV5]]*Raming[[#This Row],[EHP]],2),0)</f>
        <v>0</v>
      </c>
      <c r="AJ189" s="323">
        <f>IFERROR(ROUND(Raming[[#This Row],[Hoeveelheid voorzien]]*Raming[[#This Row],[Aandeel 6]]/100,2),0)</f>
        <v>0</v>
      </c>
      <c r="AK189" s="323">
        <f>IFERROR(ROUND(Raming[[#This Row],[HV6]]*Raming[[#This Row],[EHP]],2),0)</f>
        <v>0</v>
      </c>
      <c r="AL189" s="324">
        <f>IFERROR(ROUND(Raming[[#This Row],[Hoeveelheid voorzien]]*Raming[[#This Row],[Aandeel 7]]/100,2),0)</f>
        <v>0</v>
      </c>
      <c r="AM189" s="324">
        <f>IFERROR(ROUND(Raming[[#This Row],[HV7]]*Raming[[#This Row],[EHP]],2),0)</f>
        <v>0</v>
      </c>
      <c r="AN189" s="89">
        <f>Raming[[#This Row],[HV7]]+Raming[[#This Row],[HV6]]+Raming[[#This Row],[HV5]]+Raming[[#This Row],[HV4]]+Raming[[#This Row],[HV3]]+Raming[[#This Row],[HV2]]+Raming[[#This Row],[HV1]]</f>
        <v>0</v>
      </c>
      <c r="AO189" s="89"/>
      <c r="AP189" s="94" t="str">
        <f>IFERROR(ROUND(AVERAGE(Raming[[#This Row],[kolom niet invullen]:[243/001]]),2),"")</f>
        <v/>
      </c>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row>
    <row r="190" spans="1:111" ht="22.5">
      <c r="A190" s="156">
        <f>IF(Raming[[#This Row],[Nummering]]=1,SUM($B$9:B190),0)</f>
        <v>0</v>
      </c>
      <c r="B190" s="242">
        <f>IF(Raming[[#This Row],[Hoeveelheid voorzien]]&gt;0,1,0)</f>
        <v>0</v>
      </c>
      <c r="C190" s="152"/>
      <c r="D190" s="135" t="s">
        <v>260</v>
      </c>
      <c r="E190" s="134"/>
      <c r="F190" s="135" t="s">
        <v>261</v>
      </c>
      <c r="G190" s="136"/>
      <c r="H190" s="233" t="s">
        <v>256</v>
      </c>
      <c r="I190" s="135"/>
      <c r="J190" s="135" t="s">
        <v>28</v>
      </c>
      <c r="K190" s="94" t="s">
        <v>28</v>
      </c>
      <c r="L190" s="327"/>
      <c r="M190" s="48"/>
      <c r="N190" s="95"/>
      <c r="P190" s="73"/>
      <c r="Q190" s="96"/>
      <c r="R190" s="74"/>
      <c r="S190" s="75">
        <v>100</v>
      </c>
      <c r="T190" s="330"/>
      <c r="U190" s="331"/>
      <c r="V190" s="332"/>
      <c r="W190" s="333"/>
      <c r="X190" s="334"/>
      <c r="Y190" s="89">
        <f>SUM(Raming[[#This Row],[Aquafin]:[Aandeel 7]])</f>
        <v>100</v>
      </c>
      <c r="Z190" s="318">
        <f>IFERROR(ROUND(Raming[[#This Row],[Hoeveelheid voorzien]]*Raming[[#This Row],[Aquafin]]/100,2),0)</f>
        <v>0</v>
      </c>
      <c r="AA190" s="318">
        <f>IFERROR(ROUND(Raming[[#This Row],[HV1]]*Raming[[#This Row],[EHP]],2),0)</f>
        <v>0</v>
      </c>
      <c r="AB190" s="319">
        <f>IFERROR(ROUND(Raming[[#This Row],[Hoeveelheid voorzien]]*Raming[[#This Row],[Aandeel 2]]/100,2),0)</f>
        <v>0</v>
      </c>
      <c r="AC190" s="319">
        <f>IFERROR(ROUND(Raming[[#This Row],[HV2]]*Raming[[#This Row],[EHP]],2),0)</f>
        <v>0</v>
      </c>
      <c r="AD190" s="320">
        <f>IFERROR(ROUND(Raming[[#This Row],[Hoeveelheid voorzien]]*Raming[[#This Row],[Aandeel 3]]/100,2),0)</f>
        <v>0</v>
      </c>
      <c r="AE190" s="320">
        <f>IFERROR(ROUND(Raming[[#This Row],[HV3]]*Raming[[#This Row],[EHP]],2),0)</f>
        <v>0</v>
      </c>
      <c r="AF190" s="321">
        <f>IFERROR(ROUND(Raming[[#This Row],[Hoeveelheid voorzien]]*Raming[[#This Row],[Aandeel 4]]/100,2),0)</f>
        <v>0</v>
      </c>
      <c r="AG190" s="321">
        <f>IFERROR(ROUND(Raming[[#This Row],[HV4]]*Raming[[#This Row],[EHP]],2),0)</f>
        <v>0</v>
      </c>
      <c r="AH190" s="322">
        <f>IFERROR(ROUND(Raming[[#This Row],[Hoeveelheid voorzien]]*Raming[[#This Row],[Aandeel 5]]/100,2),0)</f>
        <v>0</v>
      </c>
      <c r="AI190" s="322">
        <f>IFERROR(ROUND(Raming[[#This Row],[HV5]]*Raming[[#This Row],[EHP]],2),0)</f>
        <v>0</v>
      </c>
      <c r="AJ190" s="323">
        <f>IFERROR(ROUND(Raming[[#This Row],[Hoeveelheid voorzien]]*Raming[[#This Row],[Aandeel 6]]/100,2),0)</f>
        <v>0</v>
      </c>
      <c r="AK190" s="323">
        <f>IFERROR(ROUND(Raming[[#This Row],[HV6]]*Raming[[#This Row],[EHP]],2),0)</f>
        <v>0</v>
      </c>
      <c r="AL190" s="324">
        <f>IFERROR(ROUND(Raming[[#This Row],[Hoeveelheid voorzien]]*Raming[[#This Row],[Aandeel 7]]/100,2),0)</f>
        <v>0</v>
      </c>
      <c r="AM190" s="324">
        <f>IFERROR(ROUND(Raming[[#This Row],[HV7]]*Raming[[#This Row],[EHP]],2),0)</f>
        <v>0</v>
      </c>
      <c r="AN190" s="89">
        <f>Raming[[#This Row],[HV7]]+Raming[[#This Row],[HV6]]+Raming[[#This Row],[HV5]]+Raming[[#This Row],[HV4]]+Raming[[#This Row],[HV3]]+Raming[[#This Row],[HV2]]+Raming[[#This Row],[HV1]]</f>
        <v>0</v>
      </c>
      <c r="AO190" s="89"/>
      <c r="AP190" s="94" t="str">
        <f>IFERROR(ROUND(AVERAGE(Raming[[#This Row],[kolom niet invullen]:[243/001]]),2),"")</f>
        <v/>
      </c>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row>
    <row r="191" spans="1:111">
      <c r="A191" s="156">
        <f>IF(Raming[[#This Row],[Nummering]]=1,SUM($B$9:B191),0)</f>
        <v>110</v>
      </c>
      <c r="B191" s="242">
        <f>IF(Raming[[#This Row],[Hoeveelheid voorzien]]&gt;0,1,0)</f>
        <v>1</v>
      </c>
      <c r="C191" s="93" t="s">
        <v>55</v>
      </c>
      <c r="D191" s="47" t="s">
        <v>262</v>
      </c>
      <c r="E191" s="49" t="s">
        <v>59</v>
      </c>
      <c r="F191" s="47" t="s">
        <v>246</v>
      </c>
      <c r="G191" s="22"/>
      <c r="H191" s="233"/>
      <c r="I191" s="47" t="s">
        <v>58</v>
      </c>
      <c r="J191" s="47" t="s">
        <v>63</v>
      </c>
      <c r="K191" s="94">
        <v>50.53</v>
      </c>
      <c r="L191" s="327"/>
      <c r="M191" s="48"/>
      <c r="N191" s="99" t="s">
        <v>722</v>
      </c>
      <c r="O191" s="92">
        <v>240</v>
      </c>
      <c r="P191" s="73">
        <f>Raming[[#This Row],[Hoeveelheid voorzien]]*Raming[[#This Row],[EHP]]</f>
        <v>12127.2</v>
      </c>
      <c r="Q191" s="96" t="s">
        <v>91</v>
      </c>
      <c r="R191" s="74"/>
      <c r="S191" s="75">
        <v>100</v>
      </c>
      <c r="T191" s="330"/>
      <c r="U191" s="331"/>
      <c r="V191" s="332"/>
      <c r="W191" s="333"/>
      <c r="X191" s="334"/>
      <c r="Y191" s="89">
        <f>SUM(Raming[[#This Row],[Aquafin]:[Aandeel 7]])</f>
        <v>100</v>
      </c>
      <c r="Z191" s="318">
        <f>IFERROR(ROUND(Raming[[#This Row],[Hoeveelheid voorzien]]*Raming[[#This Row],[Aquafin]]/100,2),0)</f>
        <v>0</v>
      </c>
      <c r="AA191" s="318">
        <f>IFERROR(ROUND(Raming[[#This Row],[HV1]]*Raming[[#This Row],[EHP]],2),0)</f>
        <v>0</v>
      </c>
      <c r="AB191" s="319">
        <f>IFERROR(ROUND(Raming[[#This Row],[Hoeveelheid voorzien]]*Raming[[#This Row],[Aandeel 2]]/100,2),0)</f>
        <v>240</v>
      </c>
      <c r="AC191" s="319">
        <f>IFERROR(ROUND(Raming[[#This Row],[HV2]]*Raming[[#This Row],[EHP]],2),0)</f>
        <v>12127.2</v>
      </c>
      <c r="AD191" s="320">
        <f>IFERROR(ROUND(Raming[[#This Row],[Hoeveelheid voorzien]]*Raming[[#This Row],[Aandeel 3]]/100,2),0)</f>
        <v>0</v>
      </c>
      <c r="AE191" s="320">
        <f>IFERROR(ROUND(Raming[[#This Row],[HV3]]*Raming[[#This Row],[EHP]],2),0)</f>
        <v>0</v>
      </c>
      <c r="AF191" s="321">
        <f>IFERROR(ROUND(Raming[[#This Row],[Hoeveelheid voorzien]]*Raming[[#This Row],[Aandeel 4]]/100,2),0)</f>
        <v>0</v>
      </c>
      <c r="AG191" s="321">
        <f>IFERROR(ROUND(Raming[[#This Row],[HV4]]*Raming[[#This Row],[EHP]],2),0)</f>
        <v>0</v>
      </c>
      <c r="AH191" s="322">
        <f>IFERROR(ROUND(Raming[[#This Row],[Hoeveelheid voorzien]]*Raming[[#This Row],[Aandeel 5]]/100,2),0)</f>
        <v>0</v>
      </c>
      <c r="AI191" s="322">
        <f>IFERROR(ROUND(Raming[[#This Row],[HV5]]*Raming[[#This Row],[EHP]],2),0)</f>
        <v>0</v>
      </c>
      <c r="AJ191" s="323">
        <f>IFERROR(ROUND(Raming[[#This Row],[Hoeveelheid voorzien]]*Raming[[#This Row],[Aandeel 6]]/100,2),0)</f>
        <v>0</v>
      </c>
      <c r="AK191" s="323">
        <f>IFERROR(ROUND(Raming[[#This Row],[HV6]]*Raming[[#This Row],[EHP]],2),0)</f>
        <v>0</v>
      </c>
      <c r="AL191" s="324">
        <f>IFERROR(ROUND(Raming[[#This Row],[Hoeveelheid voorzien]]*Raming[[#This Row],[Aandeel 7]]/100,2),0)</f>
        <v>0</v>
      </c>
      <c r="AM191" s="324">
        <f>IFERROR(ROUND(Raming[[#This Row],[HV7]]*Raming[[#This Row],[EHP]],2),0)</f>
        <v>0</v>
      </c>
      <c r="AN191" s="89">
        <f>Raming[[#This Row],[HV7]]+Raming[[#This Row],[HV6]]+Raming[[#This Row],[HV5]]+Raming[[#This Row],[HV4]]+Raming[[#This Row],[HV3]]+Raming[[#This Row],[HV2]]+Raming[[#This Row],[HV1]]</f>
        <v>240</v>
      </c>
      <c r="AO191" s="89"/>
      <c r="AP191" s="94" t="str">
        <f>IFERROR(ROUND(AVERAGE(Raming[[#This Row],[kolom niet invullen]:[243/001]]),2),"")</f>
        <v/>
      </c>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row>
    <row r="192" spans="1:111" ht="22.5">
      <c r="A192" s="156">
        <f>IF(Raming[[#This Row],[Nummering]]=1,SUM($B$9:B192),0)</f>
        <v>0</v>
      </c>
      <c r="B192" s="242">
        <f>IF(Raming[[#This Row],[Hoeveelheid voorzien]]&gt;0,1,0)</f>
        <v>0</v>
      </c>
      <c r="C192" s="152"/>
      <c r="D192" s="135" t="s">
        <v>263</v>
      </c>
      <c r="E192" s="134"/>
      <c r="F192" s="135" t="s">
        <v>264</v>
      </c>
      <c r="G192" s="136"/>
      <c r="H192" s="233"/>
      <c r="I192" s="135"/>
      <c r="J192" s="135" t="s">
        <v>28</v>
      </c>
      <c r="K192" s="94" t="s">
        <v>28</v>
      </c>
      <c r="L192" s="327"/>
      <c r="M192" s="48"/>
      <c r="N192" s="95"/>
      <c r="P192" s="73"/>
      <c r="Q192" s="96"/>
      <c r="R192" s="74"/>
      <c r="S192" s="75">
        <v>100</v>
      </c>
      <c r="T192" s="330"/>
      <c r="U192" s="331"/>
      <c r="V192" s="332"/>
      <c r="W192" s="333"/>
      <c r="X192" s="334"/>
      <c r="Y192" s="89">
        <f>SUM(Raming[[#This Row],[Aquafin]:[Aandeel 7]])</f>
        <v>100</v>
      </c>
      <c r="Z192" s="318">
        <f>IFERROR(ROUND(Raming[[#This Row],[Hoeveelheid voorzien]]*Raming[[#This Row],[Aquafin]]/100,2),0)</f>
        <v>0</v>
      </c>
      <c r="AA192" s="318">
        <f>IFERROR(ROUND(Raming[[#This Row],[HV1]]*Raming[[#This Row],[EHP]],2),0)</f>
        <v>0</v>
      </c>
      <c r="AB192" s="319">
        <f>IFERROR(ROUND(Raming[[#This Row],[Hoeveelheid voorzien]]*Raming[[#This Row],[Aandeel 2]]/100,2),0)</f>
        <v>0</v>
      </c>
      <c r="AC192" s="319">
        <f>IFERROR(ROUND(Raming[[#This Row],[HV2]]*Raming[[#This Row],[EHP]],2),0)</f>
        <v>0</v>
      </c>
      <c r="AD192" s="320">
        <f>IFERROR(ROUND(Raming[[#This Row],[Hoeveelheid voorzien]]*Raming[[#This Row],[Aandeel 3]]/100,2),0)</f>
        <v>0</v>
      </c>
      <c r="AE192" s="320">
        <f>IFERROR(ROUND(Raming[[#This Row],[HV3]]*Raming[[#This Row],[EHP]],2),0)</f>
        <v>0</v>
      </c>
      <c r="AF192" s="321">
        <f>IFERROR(ROUND(Raming[[#This Row],[Hoeveelheid voorzien]]*Raming[[#This Row],[Aandeel 4]]/100,2),0)</f>
        <v>0</v>
      </c>
      <c r="AG192" s="321">
        <f>IFERROR(ROUND(Raming[[#This Row],[HV4]]*Raming[[#This Row],[EHP]],2),0)</f>
        <v>0</v>
      </c>
      <c r="AH192" s="322">
        <f>IFERROR(ROUND(Raming[[#This Row],[Hoeveelheid voorzien]]*Raming[[#This Row],[Aandeel 5]]/100,2),0)</f>
        <v>0</v>
      </c>
      <c r="AI192" s="322">
        <f>IFERROR(ROUND(Raming[[#This Row],[HV5]]*Raming[[#This Row],[EHP]],2),0)</f>
        <v>0</v>
      </c>
      <c r="AJ192" s="323">
        <f>IFERROR(ROUND(Raming[[#This Row],[Hoeveelheid voorzien]]*Raming[[#This Row],[Aandeel 6]]/100,2),0)</f>
        <v>0</v>
      </c>
      <c r="AK192" s="323">
        <f>IFERROR(ROUND(Raming[[#This Row],[HV6]]*Raming[[#This Row],[EHP]],2),0)</f>
        <v>0</v>
      </c>
      <c r="AL192" s="324">
        <f>IFERROR(ROUND(Raming[[#This Row],[Hoeveelheid voorzien]]*Raming[[#This Row],[Aandeel 7]]/100,2),0)</f>
        <v>0</v>
      </c>
      <c r="AM192" s="324">
        <f>IFERROR(ROUND(Raming[[#This Row],[HV7]]*Raming[[#This Row],[EHP]],2),0)</f>
        <v>0</v>
      </c>
      <c r="AN192" s="89">
        <f>Raming[[#This Row],[HV7]]+Raming[[#This Row],[HV6]]+Raming[[#This Row],[HV5]]+Raming[[#This Row],[HV4]]+Raming[[#This Row],[HV3]]+Raming[[#This Row],[HV2]]+Raming[[#This Row],[HV1]]</f>
        <v>0</v>
      </c>
      <c r="AO192" s="89"/>
      <c r="AP192" s="94" t="str">
        <f>IFERROR(ROUND(AVERAGE(Raming[[#This Row],[kolom niet invullen]:[243/001]]),2),"")</f>
        <v/>
      </c>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row>
    <row r="193" spans="1:111">
      <c r="A193" s="156">
        <f>IF(Raming[[#This Row],[Nummering]]=1,SUM($B$9:B193),0)</f>
        <v>0</v>
      </c>
      <c r="B193" s="242">
        <f>IF(Raming[[#This Row],[Hoeveelheid voorzien]]&gt;0,1,0)</f>
        <v>0</v>
      </c>
      <c r="C193" s="152"/>
      <c r="D193" s="135" t="s">
        <v>265</v>
      </c>
      <c r="E193" s="134"/>
      <c r="F193" s="135" t="s">
        <v>266</v>
      </c>
      <c r="G193" s="136"/>
      <c r="H193" s="233" t="s">
        <v>256</v>
      </c>
      <c r="I193" s="135"/>
      <c r="J193" s="135" t="s">
        <v>28</v>
      </c>
      <c r="K193" s="94" t="s">
        <v>28</v>
      </c>
      <c r="L193" s="327"/>
      <c r="M193" s="48"/>
      <c r="N193" s="95"/>
      <c r="P193" s="73"/>
      <c r="Q193" s="96"/>
      <c r="R193" s="74"/>
      <c r="S193" s="75">
        <v>100</v>
      </c>
      <c r="T193" s="330"/>
      <c r="U193" s="331"/>
      <c r="V193" s="332"/>
      <c r="W193" s="333"/>
      <c r="X193" s="334"/>
      <c r="Y193" s="89">
        <f>SUM(Raming[[#This Row],[Aquafin]:[Aandeel 7]])</f>
        <v>100</v>
      </c>
      <c r="Z193" s="318">
        <f>IFERROR(ROUND(Raming[[#This Row],[Hoeveelheid voorzien]]*Raming[[#This Row],[Aquafin]]/100,2),0)</f>
        <v>0</v>
      </c>
      <c r="AA193" s="318">
        <f>IFERROR(ROUND(Raming[[#This Row],[HV1]]*Raming[[#This Row],[EHP]],2),0)</f>
        <v>0</v>
      </c>
      <c r="AB193" s="319">
        <f>IFERROR(ROUND(Raming[[#This Row],[Hoeveelheid voorzien]]*Raming[[#This Row],[Aandeel 2]]/100,2),0)</f>
        <v>0</v>
      </c>
      <c r="AC193" s="319">
        <f>IFERROR(ROUND(Raming[[#This Row],[HV2]]*Raming[[#This Row],[EHP]],2),0)</f>
        <v>0</v>
      </c>
      <c r="AD193" s="320">
        <f>IFERROR(ROUND(Raming[[#This Row],[Hoeveelheid voorzien]]*Raming[[#This Row],[Aandeel 3]]/100,2),0)</f>
        <v>0</v>
      </c>
      <c r="AE193" s="320">
        <f>IFERROR(ROUND(Raming[[#This Row],[HV3]]*Raming[[#This Row],[EHP]],2),0)</f>
        <v>0</v>
      </c>
      <c r="AF193" s="321">
        <f>IFERROR(ROUND(Raming[[#This Row],[Hoeveelheid voorzien]]*Raming[[#This Row],[Aandeel 4]]/100,2),0)</f>
        <v>0</v>
      </c>
      <c r="AG193" s="321">
        <f>IFERROR(ROUND(Raming[[#This Row],[HV4]]*Raming[[#This Row],[EHP]],2),0)</f>
        <v>0</v>
      </c>
      <c r="AH193" s="322">
        <f>IFERROR(ROUND(Raming[[#This Row],[Hoeveelheid voorzien]]*Raming[[#This Row],[Aandeel 5]]/100,2),0)</f>
        <v>0</v>
      </c>
      <c r="AI193" s="322">
        <f>IFERROR(ROUND(Raming[[#This Row],[HV5]]*Raming[[#This Row],[EHP]],2),0)</f>
        <v>0</v>
      </c>
      <c r="AJ193" s="323">
        <f>IFERROR(ROUND(Raming[[#This Row],[Hoeveelheid voorzien]]*Raming[[#This Row],[Aandeel 6]]/100,2),0)</f>
        <v>0</v>
      </c>
      <c r="AK193" s="323">
        <f>IFERROR(ROUND(Raming[[#This Row],[HV6]]*Raming[[#This Row],[EHP]],2),0)</f>
        <v>0</v>
      </c>
      <c r="AL193" s="324">
        <f>IFERROR(ROUND(Raming[[#This Row],[Hoeveelheid voorzien]]*Raming[[#This Row],[Aandeel 7]]/100,2),0)</f>
        <v>0</v>
      </c>
      <c r="AM193" s="324">
        <f>IFERROR(ROUND(Raming[[#This Row],[HV7]]*Raming[[#This Row],[EHP]],2),0)</f>
        <v>0</v>
      </c>
      <c r="AN193" s="89">
        <f>Raming[[#This Row],[HV7]]+Raming[[#This Row],[HV6]]+Raming[[#This Row],[HV5]]+Raming[[#This Row],[HV4]]+Raming[[#This Row],[HV3]]+Raming[[#This Row],[HV2]]+Raming[[#This Row],[HV1]]</f>
        <v>0</v>
      </c>
      <c r="AO193" s="89"/>
      <c r="AP193" s="94" t="str">
        <f>IFERROR(ROUND(AVERAGE(Raming[[#This Row],[kolom niet invullen]:[243/001]]),2),"")</f>
        <v/>
      </c>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row>
    <row r="194" spans="1:111">
      <c r="A194" s="156">
        <f>IF(Raming[[#This Row],[Nummering]]=1,SUM($B$9:B194),0)</f>
        <v>111</v>
      </c>
      <c r="B194" s="242">
        <f>IF(Raming[[#This Row],[Hoeveelheid voorzien]]&gt;0,1,0)</f>
        <v>1</v>
      </c>
      <c r="C194" s="93" t="s">
        <v>55</v>
      </c>
      <c r="D194" s="47" t="s">
        <v>267</v>
      </c>
      <c r="E194" s="49" t="s">
        <v>59</v>
      </c>
      <c r="F194" s="47" t="s">
        <v>268</v>
      </c>
      <c r="G194" s="22"/>
      <c r="H194" s="233"/>
      <c r="I194" s="47" t="s">
        <v>58</v>
      </c>
      <c r="J194" s="47" t="s">
        <v>62</v>
      </c>
      <c r="K194" s="94">
        <v>97.81</v>
      </c>
      <c r="L194" s="327"/>
      <c r="M194" s="48"/>
      <c r="N194" s="99" t="s">
        <v>722</v>
      </c>
      <c r="O194" s="92">
        <v>20</v>
      </c>
      <c r="P194" s="73">
        <f>Raming[[#This Row],[Hoeveelheid voorzien]]*Raming[[#This Row],[EHP]]</f>
        <v>1956.2</v>
      </c>
      <c r="Q194" s="96" t="s">
        <v>91</v>
      </c>
      <c r="R194" s="74"/>
      <c r="S194" s="75">
        <v>100</v>
      </c>
      <c r="T194" s="330"/>
      <c r="U194" s="331"/>
      <c r="V194" s="332"/>
      <c r="W194" s="333"/>
      <c r="X194" s="334"/>
      <c r="Y194" s="89">
        <f>SUM(Raming[[#This Row],[Aquafin]:[Aandeel 7]])</f>
        <v>100</v>
      </c>
      <c r="Z194" s="318">
        <f>IFERROR(ROUND(Raming[[#This Row],[Hoeveelheid voorzien]]*Raming[[#This Row],[Aquafin]]/100,2),0)</f>
        <v>0</v>
      </c>
      <c r="AA194" s="318">
        <f>IFERROR(ROUND(Raming[[#This Row],[HV1]]*Raming[[#This Row],[EHP]],2),0)</f>
        <v>0</v>
      </c>
      <c r="AB194" s="319">
        <f>IFERROR(ROUND(Raming[[#This Row],[Hoeveelheid voorzien]]*Raming[[#This Row],[Aandeel 2]]/100,2),0)</f>
        <v>20</v>
      </c>
      <c r="AC194" s="319">
        <f>IFERROR(ROUND(Raming[[#This Row],[HV2]]*Raming[[#This Row],[EHP]],2),0)</f>
        <v>1956.2</v>
      </c>
      <c r="AD194" s="320">
        <f>IFERROR(ROUND(Raming[[#This Row],[Hoeveelheid voorzien]]*Raming[[#This Row],[Aandeel 3]]/100,2),0)</f>
        <v>0</v>
      </c>
      <c r="AE194" s="320">
        <f>IFERROR(ROUND(Raming[[#This Row],[HV3]]*Raming[[#This Row],[EHP]],2),0)</f>
        <v>0</v>
      </c>
      <c r="AF194" s="321">
        <f>IFERROR(ROUND(Raming[[#This Row],[Hoeveelheid voorzien]]*Raming[[#This Row],[Aandeel 4]]/100,2),0)</f>
        <v>0</v>
      </c>
      <c r="AG194" s="321">
        <f>IFERROR(ROUND(Raming[[#This Row],[HV4]]*Raming[[#This Row],[EHP]],2),0)</f>
        <v>0</v>
      </c>
      <c r="AH194" s="322">
        <f>IFERROR(ROUND(Raming[[#This Row],[Hoeveelheid voorzien]]*Raming[[#This Row],[Aandeel 5]]/100,2),0)</f>
        <v>0</v>
      </c>
      <c r="AI194" s="322">
        <f>IFERROR(ROUND(Raming[[#This Row],[HV5]]*Raming[[#This Row],[EHP]],2),0)</f>
        <v>0</v>
      </c>
      <c r="AJ194" s="323">
        <f>IFERROR(ROUND(Raming[[#This Row],[Hoeveelheid voorzien]]*Raming[[#This Row],[Aandeel 6]]/100,2),0)</f>
        <v>0</v>
      </c>
      <c r="AK194" s="323">
        <f>IFERROR(ROUND(Raming[[#This Row],[HV6]]*Raming[[#This Row],[EHP]],2),0)</f>
        <v>0</v>
      </c>
      <c r="AL194" s="324">
        <f>IFERROR(ROUND(Raming[[#This Row],[Hoeveelheid voorzien]]*Raming[[#This Row],[Aandeel 7]]/100,2),0)</f>
        <v>0</v>
      </c>
      <c r="AM194" s="324">
        <f>IFERROR(ROUND(Raming[[#This Row],[HV7]]*Raming[[#This Row],[EHP]],2),0)</f>
        <v>0</v>
      </c>
      <c r="AN194" s="89">
        <f>Raming[[#This Row],[HV7]]+Raming[[#This Row],[HV6]]+Raming[[#This Row],[HV5]]+Raming[[#This Row],[HV4]]+Raming[[#This Row],[HV3]]+Raming[[#This Row],[HV2]]+Raming[[#This Row],[HV1]]</f>
        <v>20</v>
      </c>
      <c r="AO194" s="89"/>
      <c r="AP194" s="94" t="str">
        <f>IFERROR(ROUND(AVERAGE(Raming[[#This Row],[kolom niet invullen]:[243/001]]),2),"")</f>
        <v/>
      </c>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row>
    <row r="195" spans="1:111">
      <c r="A195" s="156">
        <f>IF(Raming[[#This Row],[Nummering]]=1,SUM($B$9:B195),0)</f>
        <v>0</v>
      </c>
      <c r="B195" s="242">
        <f>IF(Raming[[#This Row],[Hoeveelheid voorzien]]&gt;0,1,0)</f>
        <v>0</v>
      </c>
      <c r="C195" s="152"/>
      <c r="D195" s="135" t="s">
        <v>269</v>
      </c>
      <c r="E195" s="134"/>
      <c r="F195" s="135" t="s">
        <v>270</v>
      </c>
      <c r="G195" s="136"/>
      <c r="H195" s="233"/>
      <c r="I195" s="135"/>
      <c r="J195" s="135" t="s">
        <v>28</v>
      </c>
      <c r="K195" s="94" t="s">
        <v>28</v>
      </c>
      <c r="L195" s="327"/>
      <c r="M195" s="48"/>
      <c r="N195" s="95"/>
      <c r="P195" s="73"/>
      <c r="Q195" s="96"/>
      <c r="R195" s="74"/>
      <c r="S195" s="75">
        <v>100</v>
      </c>
      <c r="T195" s="330"/>
      <c r="U195" s="331"/>
      <c r="V195" s="332"/>
      <c r="W195" s="333"/>
      <c r="X195" s="334"/>
      <c r="Y195" s="89">
        <f>SUM(Raming[[#This Row],[Aquafin]:[Aandeel 7]])</f>
        <v>100</v>
      </c>
      <c r="Z195" s="318">
        <f>IFERROR(ROUND(Raming[[#This Row],[Hoeveelheid voorzien]]*Raming[[#This Row],[Aquafin]]/100,2),0)</f>
        <v>0</v>
      </c>
      <c r="AA195" s="318">
        <f>IFERROR(ROUND(Raming[[#This Row],[HV1]]*Raming[[#This Row],[EHP]],2),0)</f>
        <v>0</v>
      </c>
      <c r="AB195" s="319">
        <f>IFERROR(ROUND(Raming[[#This Row],[Hoeveelheid voorzien]]*Raming[[#This Row],[Aandeel 2]]/100,2),0)</f>
        <v>0</v>
      </c>
      <c r="AC195" s="319">
        <f>IFERROR(ROUND(Raming[[#This Row],[HV2]]*Raming[[#This Row],[EHP]],2),0)</f>
        <v>0</v>
      </c>
      <c r="AD195" s="320">
        <f>IFERROR(ROUND(Raming[[#This Row],[Hoeveelheid voorzien]]*Raming[[#This Row],[Aandeel 3]]/100,2),0)</f>
        <v>0</v>
      </c>
      <c r="AE195" s="320">
        <f>IFERROR(ROUND(Raming[[#This Row],[HV3]]*Raming[[#This Row],[EHP]],2),0)</f>
        <v>0</v>
      </c>
      <c r="AF195" s="321">
        <f>IFERROR(ROUND(Raming[[#This Row],[Hoeveelheid voorzien]]*Raming[[#This Row],[Aandeel 4]]/100,2),0)</f>
        <v>0</v>
      </c>
      <c r="AG195" s="321">
        <f>IFERROR(ROUND(Raming[[#This Row],[HV4]]*Raming[[#This Row],[EHP]],2),0)</f>
        <v>0</v>
      </c>
      <c r="AH195" s="322">
        <f>IFERROR(ROUND(Raming[[#This Row],[Hoeveelheid voorzien]]*Raming[[#This Row],[Aandeel 5]]/100,2),0)</f>
        <v>0</v>
      </c>
      <c r="AI195" s="322">
        <f>IFERROR(ROUND(Raming[[#This Row],[HV5]]*Raming[[#This Row],[EHP]],2),0)</f>
        <v>0</v>
      </c>
      <c r="AJ195" s="323">
        <f>IFERROR(ROUND(Raming[[#This Row],[Hoeveelheid voorzien]]*Raming[[#This Row],[Aandeel 6]]/100,2),0)</f>
        <v>0</v>
      </c>
      <c r="AK195" s="323">
        <f>IFERROR(ROUND(Raming[[#This Row],[HV6]]*Raming[[#This Row],[EHP]],2),0)</f>
        <v>0</v>
      </c>
      <c r="AL195" s="324">
        <f>IFERROR(ROUND(Raming[[#This Row],[Hoeveelheid voorzien]]*Raming[[#This Row],[Aandeel 7]]/100,2),0)</f>
        <v>0</v>
      </c>
      <c r="AM195" s="324">
        <f>IFERROR(ROUND(Raming[[#This Row],[HV7]]*Raming[[#This Row],[EHP]],2),0)</f>
        <v>0</v>
      </c>
      <c r="AN195" s="89">
        <f>Raming[[#This Row],[HV7]]+Raming[[#This Row],[HV6]]+Raming[[#This Row],[HV5]]+Raming[[#This Row],[HV4]]+Raming[[#This Row],[HV3]]+Raming[[#This Row],[HV2]]+Raming[[#This Row],[HV1]]</f>
        <v>0</v>
      </c>
      <c r="AO195" s="89"/>
      <c r="AP195" s="94" t="str">
        <f>IFERROR(ROUND(AVERAGE(Raming[[#This Row],[kolom niet invullen]:[243/001]]),2),"")</f>
        <v/>
      </c>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row>
    <row r="196" spans="1:111">
      <c r="A196" s="156">
        <f>IF(Raming[[#This Row],[Nummering]]=1,SUM($B$9:B196),0)</f>
        <v>0</v>
      </c>
      <c r="B196" s="242">
        <f>IF(Raming[[#This Row],[Hoeveelheid voorzien]]&gt;0,1,0)</f>
        <v>0</v>
      </c>
      <c r="C196" s="152"/>
      <c r="D196" s="135" t="s">
        <v>271</v>
      </c>
      <c r="E196" s="134"/>
      <c r="F196" s="135" t="s">
        <v>272</v>
      </c>
      <c r="G196" s="136"/>
      <c r="H196" s="233" t="s">
        <v>256</v>
      </c>
      <c r="I196" s="135"/>
      <c r="J196" s="135" t="s">
        <v>28</v>
      </c>
      <c r="K196" s="94" t="s">
        <v>28</v>
      </c>
      <c r="L196" s="327"/>
      <c r="M196" s="48"/>
      <c r="N196" s="95"/>
      <c r="P196" s="73"/>
      <c r="Q196" s="96"/>
      <c r="R196" s="74"/>
      <c r="S196" s="75">
        <v>100</v>
      </c>
      <c r="T196" s="330"/>
      <c r="U196" s="331"/>
      <c r="V196" s="332"/>
      <c r="W196" s="333"/>
      <c r="X196" s="334"/>
      <c r="Y196" s="89">
        <f>SUM(Raming[[#This Row],[Aquafin]:[Aandeel 7]])</f>
        <v>100</v>
      </c>
      <c r="Z196" s="318">
        <f>IFERROR(ROUND(Raming[[#This Row],[Hoeveelheid voorzien]]*Raming[[#This Row],[Aquafin]]/100,2),0)</f>
        <v>0</v>
      </c>
      <c r="AA196" s="318">
        <f>IFERROR(ROUND(Raming[[#This Row],[HV1]]*Raming[[#This Row],[EHP]],2),0)</f>
        <v>0</v>
      </c>
      <c r="AB196" s="319">
        <f>IFERROR(ROUND(Raming[[#This Row],[Hoeveelheid voorzien]]*Raming[[#This Row],[Aandeel 2]]/100,2),0)</f>
        <v>0</v>
      </c>
      <c r="AC196" s="319">
        <f>IFERROR(ROUND(Raming[[#This Row],[HV2]]*Raming[[#This Row],[EHP]],2),0)</f>
        <v>0</v>
      </c>
      <c r="AD196" s="320">
        <f>IFERROR(ROUND(Raming[[#This Row],[Hoeveelheid voorzien]]*Raming[[#This Row],[Aandeel 3]]/100,2),0)</f>
        <v>0</v>
      </c>
      <c r="AE196" s="320">
        <f>IFERROR(ROUND(Raming[[#This Row],[HV3]]*Raming[[#This Row],[EHP]],2),0)</f>
        <v>0</v>
      </c>
      <c r="AF196" s="321">
        <f>IFERROR(ROUND(Raming[[#This Row],[Hoeveelheid voorzien]]*Raming[[#This Row],[Aandeel 4]]/100,2),0)</f>
        <v>0</v>
      </c>
      <c r="AG196" s="321">
        <f>IFERROR(ROUND(Raming[[#This Row],[HV4]]*Raming[[#This Row],[EHP]],2),0)</f>
        <v>0</v>
      </c>
      <c r="AH196" s="322">
        <f>IFERROR(ROUND(Raming[[#This Row],[Hoeveelheid voorzien]]*Raming[[#This Row],[Aandeel 5]]/100,2),0)</f>
        <v>0</v>
      </c>
      <c r="AI196" s="322">
        <f>IFERROR(ROUND(Raming[[#This Row],[HV5]]*Raming[[#This Row],[EHP]],2),0)</f>
        <v>0</v>
      </c>
      <c r="AJ196" s="323">
        <f>IFERROR(ROUND(Raming[[#This Row],[Hoeveelheid voorzien]]*Raming[[#This Row],[Aandeel 6]]/100,2),0)</f>
        <v>0</v>
      </c>
      <c r="AK196" s="323">
        <f>IFERROR(ROUND(Raming[[#This Row],[HV6]]*Raming[[#This Row],[EHP]],2),0)</f>
        <v>0</v>
      </c>
      <c r="AL196" s="324">
        <f>IFERROR(ROUND(Raming[[#This Row],[Hoeveelheid voorzien]]*Raming[[#This Row],[Aandeel 7]]/100,2),0)</f>
        <v>0</v>
      </c>
      <c r="AM196" s="324">
        <f>IFERROR(ROUND(Raming[[#This Row],[HV7]]*Raming[[#This Row],[EHP]],2),0)</f>
        <v>0</v>
      </c>
      <c r="AN196" s="89">
        <f>Raming[[#This Row],[HV7]]+Raming[[#This Row],[HV6]]+Raming[[#This Row],[HV5]]+Raming[[#This Row],[HV4]]+Raming[[#This Row],[HV3]]+Raming[[#This Row],[HV2]]+Raming[[#This Row],[HV1]]</f>
        <v>0</v>
      </c>
      <c r="AO196" s="89"/>
      <c r="AP196" s="94" t="str">
        <f>IFERROR(ROUND(AVERAGE(Raming[[#This Row],[kolom niet invullen]:[243/001]]),2),"")</f>
        <v/>
      </c>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row>
    <row r="197" spans="1:111">
      <c r="A197" s="156">
        <f>IF(Raming[[#This Row],[Nummering]]=1,SUM($B$9:B197),0)</f>
        <v>112</v>
      </c>
      <c r="B197" s="242">
        <f>IF(Raming[[#This Row],[Hoeveelheid voorzien]]&gt;0,1,0)</f>
        <v>1</v>
      </c>
      <c r="C197" s="93" t="s">
        <v>55</v>
      </c>
      <c r="D197" s="47" t="s">
        <v>273</v>
      </c>
      <c r="E197" s="49" t="s">
        <v>59</v>
      </c>
      <c r="F197" s="47" t="s">
        <v>246</v>
      </c>
      <c r="G197" s="22"/>
      <c r="H197" s="233"/>
      <c r="I197" s="47" t="s">
        <v>58</v>
      </c>
      <c r="J197" s="47" t="s">
        <v>62</v>
      </c>
      <c r="K197" s="94">
        <v>28.69</v>
      </c>
      <c r="L197" s="327"/>
      <c r="M197" s="48"/>
      <c r="N197" s="99" t="s">
        <v>722</v>
      </c>
      <c r="O197" s="92">
        <v>60</v>
      </c>
      <c r="P197" s="73">
        <f>Raming[[#This Row],[Hoeveelheid voorzien]]*Raming[[#This Row],[EHP]]</f>
        <v>1721.4</v>
      </c>
      <c r="Q197" s="96" t="s">
        <v>91</v>
      </c>
      <c r="R197" s="74"/>
      <c r="S197" s="75">
        <v>100</v>
      </c>
      <c r="T197" s="330"/>
      <c r="U197" s="331"/>
      <c r="V197" s="332"/>
      <c r="W197" s="333"/>
      <c r="X197" s="334"/>
      <c r="Y197" s="89">
        <f>SUM(Raming[[#This Row],[Aquafin]:[Aandeel 7]])</f>
        <v>100</v>
      </c>
      <c r="Z197" s="318">
        <f>IFERROR(ROUND(Raming[[#This Row],[Hoeveelheid voorzien]]*Raming[[#This Row],[Aquafin]]/100,2),0)</f>
        <v>0</v>
      </c>
      <c r="AA197" s="318">
        <f>IFERROR(ROUND(Raming[[#This Row],[HV1]]*Raming[[#This Row],[EHP]],2),0)</f>
        <v>0</v>
      </c>
      <c r="AB197" s="319">
        <f>IFERROR(ROUND(Raming[[#This Row],[Hoeveelheid voorzien]]*Raming[[#This Row],[Aandeel 2]]/100,2),0)</f>
        <v>60</v>
      </c>
      <c r="AC197" s="319">
        <f>IFERROR(ROUND(Raming[[#This Row],[HV2]]*Raming[[#This Row],[EHP]],2),0)</f>
        <v>1721.4</v>
      </c>
      <c r="AD197" s="320">
        <f>IFERROR(ROUND(Raming[[#This Row],[Hoeveelheid voorzien]]*Raming[[#This Row],[Aandeel 3]]/100,2),0)</f>
        <v>0</v>
      </c>
      <c r="AE197" s="320">
        <f>IFERROR(ROUND(Raming[[#This Row],[HV3]]*Raming[[#This Row],[EHP]],2),0)</f>
        <v>0</v>
      </c>
      <c r="AF197" s="321">
        <f>IFERROR(ROUND(Raming[[#This Row],[Hoeveelheid voorzien]]*Raming[[#This Row],[Aandeel 4]]/100,2),0)</f>
        <v>0</v>
      </c>
      <c r="AG197" s="321">
        <f>IFERROR(ROUND(Raming[[#This Row],[HV4]]*Raming[[#This Row],[EHP]],2),0)</f>
        <v>0</v>
      </c>
      <c r="AH197" s="322">
        <f>IFERROR(ROUND(Raming[[#This Row],[Hoeveelheid voorzien]]*Raming[[#This Row],[Aandeel 5]]/100,2),0)</f>
        <v>0</v>
      </c>
      <c r="AI197" s="322">
        <f>IFERROR(ROUND(Raming[[#This Row],[HV5]]*Raming[[#This Row],[EHP]],2),0)</f>
        <v>0</v>
      </c>
      <c r="AJ197" s="323">
        <f>IFERROR(ROUND(Raming[[#This Row],[Hoeveelheid voorzien]]*Raming[[#This Row],[Aandeel 6]]/100,2),0)</f>
        <v>0</v>
      </c>
      <c r="AK197" s="323">
        <f>IFERROR(ROUND(Raming[[#This Row],[HV6]]*Raming[[#This Row],[EHP]],2),0)</f>
        <v>0</v>
      </c>
      <c r="AL197" s="324">
        <f>IFERROR(ROUND(Raming[[#This Row],[Hoeveelheid voorzien]]*Raming[[#This Row],[Aandeel 7]]/100,2),0)</f>
        <v>0</v>
      </c>
      <c r="AM197" s="324">
        <f>IFERROR(ROUND(Raming[[#This Row],[HV7]]*Raming[[#This Row],[EHP]],2),0)</f>
        <v>0</v>
      </c>
      <c r="AN197" s="89">
        <f>Raming[[#This Row],[HV7]]+Raming[[#This Row],[HV6]]+Raming[[#This Row],[HV5]]+Raming[[#This Row],[HV4]]+Raming[[#This Row],[HV3]]+Raming[[#This Row],[HV2]]+Raming[[#This Row],[HV1]]</f>
        <v>60</v>
      </c>
      <c r="AO197" s="89"/>
      <c r="AP197" s="94" t="str">
        <f>IFERROR(ROUND(AVERAGE(Raming[[#This Row],[kolom niet invullen]:[243/001]]),2),"")</f>
        <v/>
      </c>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row>
    <row r="198" spans="1:111">
      <c r="A198" s="156">
        <f>IF(Raming[[#This Row],[Nummering]]=1,SUM($B$9:B198),0)</f>
        <v>0</v>
      </c>
      <c r="B198" s="242">
        <f>IF(Raming[[#This Row],[Hoeveelheid voorzien]]&gt;0,1,0)</f>
        <v>0</v>
      </c>
      <c r="C198" s="152"/>
      <c r="D198" s="135" t="s">
        <v>274</v>
      </c>
      <c r="E198" s="134"/>
      <c r="F198" s="135" t="s">
        <v>275</v>
      </c>
      <c r="G198" s="136"/>
      <c r="H198" s="233"/>
      <c r="I198" s="135"/>
      <c r="J198" s="135" t="s">
        <v>28</v>
      </c>
      <c r="K198" s="94" t="s">
        <v>28</v>
      </c>
      <c r="L198" s="327"/>
      <c r="M198" s="48"/>
      <c r="N198" s="95"/>
      <c r="P198" s="73"/>
      <c r="Q198" s="96"/>
      <c r="R198" s="74"/>
      <c r="S198" s="75">
        <v>100</v>
      </c>
      <c r="T198" s="330"/>
      <c r="U198" s="331"/>
      <c r="V198" s="332"/>
      <c r="W198" s="333"/>
      <c r="X198" s="334"/>
      <c r="Y198" s="89">
        <f>SUM(Raming[[#This Row],[Aquafin]:[Aandeel 7]])</f>
        <v>100</v>
      </c>
      <c r="Z198" s="318">
        <f>IFERROR(ROUND(Raming[[#This Row],[Hoeveelheid voorzien]]*Raming[[#This Row],[Aquafin]]/100,2),0)</f>
        <v>0</v>
      </c>
      <c r="AA198" s="318">
        <f>IFERROR(ROUND(Raming[[#This Row],[HV1]]*Raming[[#This Row],[EHP]],2),0)</f>
        <v>0</v>
      </c>
      <c r="AB198" s="319">
        <f>IFERROR(ROUND(Raming[[#This Row],[Hoeveelheid voorzien]]*Raming[[#This Row],[Aandeel 2]]/100,2),0)</f>
        <v>0</v>
      </c>
      <c r="AC198" s="319">
        <f>IFERROR(ROUND(Raming[[#This Row],[HV2]]*Raming[[#This Row],[EHP]],2),0)</f>
        <v>0</v>
      </c>
      <c r="AD198" s="320">
        <f>IFERROR(ROUND(Raming[[#This Row],[Hoeveelheid voorzien]]*Raming[[#This Row],[Aandeel 3]]/100,2),0)</f>
        <v>0</v>
      </c>
      <c r="AE198" s="320">
        <f>IFERROR(ROUND(Raming[[#This Row],[HV3]]*Raming[[#This Row],[EHP]],2),0)</f>
        <v>0</v>
      </c>
      <c r="AF198" s="321">
        <f>IFERROR(ROUND(Raming[[#This Row],[Hoeveelheid voorzien]]*Raming[[#This Row],[Aandeel 4]]/100,2),0)</f>
        <v>0</v>
      </c>
      <c r="AG198" s="321">
        <f>IFERROR(ROUND(Raming[[#This Row],[HV4]]*Raming[[#This Row],[EHP]],2),0)</f>
        <v>0</v>
      </c>
      <c r="AH198" s="322">
        <f>IFERROR(ROUND(Raming[[#This Row],[Hoeveelheid voorzien]]*Raming[[#This Row],[Aandeel 5]]/100,2),0)</f>
        <v>0</v>
      </c>
      <c r="AI198" s="322">
        <f>IFERROR(ROUND(Raming[[#This Row],[HV5]]*Raming[[#This Row],[EHP]],2),0)</f>
        <v>0</v>
      </c>
      <c r="AJ198" s="323">
        <f>IFERROR(ROUND(Raming[[#This Row],[Hoeveelheid voorzien]]*Raming[[#This Row],[Aandeel 6]]/100,2),0)</f>
        <v>0</v>
      </c>
      <c r="AK198" s="323">
        <f>IFERROR(ROUND(Raming[[#This Row],[HV6]]*Raming[[#This Row],[EHP]],2),0)</f>
        <v>0</v>
      </c>
      <c r="AL198" s="324">
        <f>IFERROR(ROUND(Raming[[#This Row],[Hoeveelheid voorzien]]*Raming[[#This Row],[Aandeel 7]]/100,2),0)</f>
        <v>0</v>
      </c>
      <c r="AM198" s="324">
        <f>IFERROR(ROUND(Raming[[#This Row],[HV7]]*Raming[[#This Row],[EHP]],2),0)</f>
        <v>0</v>
      </c>
      <c r="AN198" s="89">
        <f>Raming[[#This Row],[HV7]]+Raming[[#This Row],[HV6]]+Raming[[#This Row],[HV5]]+Raming[[#This Row],[HV4]]+Raming[[#This Row],[HV3]]+Raming[[#This Row],[HV2]]+Raming[[#This Row],[HV1]]</f>
        <v>0</v>
      </c>
      <c r="AO198" s="89"/>
      <c r="AP198" s="94" t="str">
        <f>IFERROR(ROUND(AVERAGE(Raming[[#This Row],[kolom niet invullen]:[243/001]]),2),"")</f>
        <v/>
      </c>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row>
    <row r="199" spans="1:111">
      <c r="A199" s="156">
        <f>IF(Raming[[#This Row],[Nummering]]=1,SUM($B$9:B199),0)</f>
        <v>0</v>
      </c>
      <c r="B199" s="242">
        <f>IF(Raming[[#This Row],[Hoeveelheid voorzien]]&gt;0,1,0)</f>
        <v>0</v>
      </c>
      <c r="C199" s="152"/>
      <c r="D199" s="135" t="s">
        <v>276</v>
      </c>
      <c r="E199" s="134"/>
      <c r="F199" s="135" t="s">
        <v>277</v>
      </c>
      <c r="G199" s="136"/>
      <c r="H199" s="233" t="s">
        <v>256</v>
      </c>
      <c r="I199" s="135"/>
      <c r="J199" s="135" t="s">
        <v>28</v>
      </c>
      <c r="K199" s="94" t="s">
        <v>28</v>
      </c>
      <c r="L199" s="327"/>
      <c r="M199" s="48"/>
      <c r="N199" s="95"/>
      <c r="P199" s="73"/>
      <c r="Q199" s="96"/>
      <c r="R199" s="74"/>
      <c r="S199" s="75">
        <v>100</v>
      </c>
      <c r="T199" s="330"/>
      <c r="U199" s="331"/>
      <c r="V199" s="332"/>
      <c r="W199" s="333"/>
      <c r="X199" s="334"/>
      <c r="Y199" s="89">
        <f>SUM(Raming[[#This Row],[Aquafin]:[Aandeel 7]])</f>
        <v>100</v>
      </c>
      <c r="Z199" s="318">
        <f>IFERROR(ROUND(Raming[[#This Row],[Hoeveelheid voorzien]]*Raming[[#This Row],[Aquafin]]/100,2),0)</f>
        <v>0</v>
      </c>
      <c r="AA199" s="318">
        <f>IFERROR(ROUND(Raming[[#This Row],[HV1]]*Raming[[#This Row],[EHP]],2),0)</f>
        <v>0</v>
      </c>
      <c r="AB199" s="319">
        <f>IFERROR(ROUND(Raming[[#This Row],[Hoeveelheid voorzien]]*Raming[[#This Row],[Aandeel 2]]/100,2),0)</f>
        <v>0</v>
      </c>
      <c r="AC199" s="319">
        <f>IFERROR(ROUND(Raming[[#This Row],[HV2]]*Raming[[#This Row],[EHP]],2),0)</f>
        <v>0</v>
      </c>
      <c r="AD199" s="320">
        <f>IFERROR(ROUND(Raming[[#This Row],[Hoeveelheid voorzien]]*Raming[[#This Row],[Aandeel 3]]/100,2),0)</f>
        <v>0</v>
      </c>
      <c r="AE199" s="320">
        <f>IFERROR(ROUND(Raming[[#This Row],[HV3]]*Raming[[#This Row],[EHP]],2),0)</f>
        <v>0</v>
      </c>
      <c r="AF199" s="321">
        <f>IFERROR(ROUND(Raming[[#This Row],[Hoeveelheid voorzien]]*Raming[[#This Row],[Aandeel 4]]/100,2),0)</f>
        <v>0</v>
      </c>
      <c r="AG199" s="321">
        <f>IFERROR(ROUND(Raming[[#This Row],[HV4]]*Raming[[#This Row],[EHP]],2),0)</f>
        <v>0</v>
      </c>
      <c r="AH199" s="322">
        <f>IFERROR(ROUND(Raming[[#This Row],[Hoeveelheid voorzien]]*Raming[[#This Row],[Aandeel 5]]/100,2),0)</f>
        <v>0</v>
      </c>
      <c r="AI199" s="322">
        <f>IFERROR(ROUND(Raming[[#This Row],[HV5]]*Raming[[#This Row],[EHP]],2),0)</f>
        <v>0</v>
      </c>
      <c r="AJ199" s="323">
        <f>IFERROR(ROUND(Raming[[#This Row],[Hoeveelheid voorzien]]*Raming[[#This Row],[Aandeel 6]]/100,2),0)</f>
        <v>0</v>
      </c>
      <c r="AK199" s="323">
        <f>IFERROR(ROUND(Raming[[#This Row],[HV6]]*Raming[[#This Row],[EHP]],2),0)</f>
        <v>0</v>
      </c>
      <c r="AL199" s="324">
        <f>IFERROR(ROUND(Raming[[#This Row],[Hoeveelheid voorzien]]*Raming[[#This Row],[Aandeel 7]]/100,2),0)</f>
        <v>0</v>
      </c>
      <c r="AM199" s="324">
        <f>IFERROR(ROUND(Raming[[#This Row],[HV7]]*Raming[[#This Row],[EHP]],2),0)</f>
        <v>0</v>
      </c>
      <c r="AN199" s="89">
        <f>Raming[[#This Row],[HV7]]+Raming[[#This Row],[HV6]]+Raming[[#This Row],[HV5]]+Raming[[#This Row],[HV4]]+Raming[[#This Row],[HV3]]+Raming[[#This Row],[HV2]]+Raming[[#This Row],[HV1]]</f>
        <v>0</v>
      </c>
      <c r="AO199" s="89"/>
      <c r="AP199" s="94" t="str">
        <f>IFERROR(ROUND(AVERAGE(Raming[[#This Row],[kolom niet invullen]:[243/001]]),2),"")</f>
        <v/>
      </c>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row>
    <row r="200" spans="1:111">
      <c r="A200" s="156">
        <f>IF(Raming[[#This Row],[Nummering]]=1,SUM($B$9:B200),0)</f>
        <v>113</v>
      </c>
      <c r="B200" s="242">
        <f>IF(Raming[[#This Row],[Hoeveelheid voorzien]]&gt;0,1,0)</f>
        <v>1</v>
      </c>
      <c r="C200" s="93" t="s">
        <v>55</v>
      </c>
      <c r="D200" s="47" t="s">
        <v>278</v>
      </c>
      <c r="E200" s="49" t="s">
        <v>59</v>
      </c>
      <c r="F200" s="47" t="s">
        <v>246</v>
      </c>
      <c r="G200" s="22"/>
      <c r="H200" s="233"/>
      <c r="I200" s="47" t="s">
        <v>58</v>
      </c>
      <c r="J200" s="47" t="s">
        <v>62</v>
      </c>
      <c r="K200" s="94">
        <v>36.06</v>
      </c>
      <c r="L200" s="327"/>
      <c r="M200" s="48"/>
      <c r="N200" s="99" t="s">
        <v>722</v>
      </c>
      <c r="O200" s="92">
        <v>30</v>
      </c>
      <c r="P200" s="73">
        <f>Raming[[#This Row],[Hoeveelheid voorzien]]*Raming[[#This Row],[EHP]]</f>
        <v>1081.8000000000002</v>
      </c>
      <c r="Q200" s="96" t="s">
        <v>91</v>
      </c>
      <c r="R200" s="74"/>
      <c r="S200" s="75">
        <v>100</v>
      </c>
      <c r="T200" s="330"/>
      <c r="U200" s="331"/>
      <c r="V200" s="332"/>
      <c r="W200" s="333"/>
      <c r="X200" s="334"/>
      <c r="Y200" s="89">
        <f>SUM(Raming[[#This Row],[Aquafin]:[Aandeel 7]])</f>
        <v>100</v>
      </c>
      <c r="Z200" s="318">
        <f>IFERROR(ROUND(Raming[[#This Row],[Hoeveelheid voorzien]]*Raming[[#This Row],[Aquafin]]/100,2),0)</f>
        <v>0</v>
      </c>
      <c r="AA200" s="318">
        <f>IFERROR(ROUND(Raming[[#This Row],[HV1]]*Raming[[#This Row],[EHP]],2),0)</f>
        <v>0</v>
      </c>
      <c r="AB200" s="319">
        <f>IFERROR(ROUND(Raming[[#This Row],[Hoeveelheid voorzien]]*Raming[[#This Row],[Aandeel 2]]/100,2),0)</f>
        <v>30</v>
      </c>
      <c r="AC200" s="319">
        <f>IFERROR(ROUND(Raming[[#This Row],[HV2]]*Raming[[#This Row],[EHP]],2),0)</f>
        <v>1081.8</v>
      </c>
      <c r="AD200" s="320">
        <f>IFERROR(ROUND(Raming[[#This Row],[Hoeveelheid voorzien]]*Raming[[#This Row],[Aandeel 3]]/100,2),0)</f>
        <v>0</v>
      </c>
      <c r="AE200" s="320">
        <f>IFERROR(ROUND(Raming[[#This Row],[HV3]]*Raming[[#This Row],[EHP]],2),0)</f>
        <v>0</v>
      </c>
      <c r="AF200" s="321">
        <f>IFERROR(ROUND(Raming[[#This Row],[Hoeveelheid voorzien]]*Raming[[#This Row],[Aandeel 4]]/100,2),0)</f>
        <v>0</v>
      </c>
      <c r="AG200" s="321">
        <f>IFERROR(ROUND(Raming[[#This Row],[HV4]]*Raming[[#This Row],[EHP]],2),0)</f>
        <v>0</v>
      </c>
      <c r="AH200" s="322">
        <f>IFERROR(ROUND(Raming[[#This Row],[Hoeveelheid voorzien]]*Raming[[#This Row],[Aandeel 5]]/100,2),0)</f>
        <v>0</v>
      </c>
      <c r="AI200" s="322">
        <f>IFERROR(ROUND(Raming[[#This Row],[HV5]]*Raming[[#This Row],[EHP]],2),0)</f>
        <v>0</v>
      </c>
      <c r="AJ200" s="323">
        <f>IFERROR(ROUND(Raming[[#This Row],[Hoeveelheid voorzien]]*Raming[[#This Row],[Aandeel 6]]/100,2),0)</f>
        <v>0</v>
      </c>
      <c r="AK200" s="323">
        <f>IFERROR(ROUND(Raming[[#This Row],[HV6]]*Raming[[#This Row],[EHP]],2),0)</f>
        <v>0</v>
      </c>
      <c r="AL200" s="324">
        <f>IFERROR(ROUND(Raming[[#This Row],[Hoeveelheid voorzien]]*Raming[[#This Row],[Aandeel 7]]/100,2),0)</f>
        <v>0</v>
      </c>
      <c r="AM200" s="324">
        <f>IFERROR(ROUND(Raming[[#This Row],[HV7]]*Raming[[#This Row],[EHP]],2),0)</f>
        <v>0</v>
      </c>
      <c r="AN200" s="89">
        <f>Raming[[#This Row],[HV7]]+Raming[[#This Row],[HV6]]+Raming[[#This Row],[HV5]]+Raming[[#This Row],[HV4]]+Raming[[#This Row],[HV3]]+Raming[[#This Row],[HV2]]+Raming[[#This Row],[HV1]]</f>
        <v>30</v>
      </c>
      <c r="AO200" s="89"/>
      <c r="AP200" s="94" t="str">
        <f>IFERROR(ROUND(AVERAGE(Raming[[#This Row],[kolom niet invullen]:[243/001]]),2),"")</f>
        <v/>
      </c>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row>
    <row r="201" spans="1:111">
      <c r="A201" s="156">
        <f>IF(Raming[[#This Row],[Nummering]]=1,SUM($B$9:B201),0)</f>
        <v>0</v>
      </c>
      <c r="B201" s="242">
        <f>IF(Raming[[#This Row],[Hoeveelheid voorzien]]&gt;0,1,0)</f>
        <v>0</v>
      </c>
      <c r="C201" s="152"/>
      <c r="D201" s="135" t="s">
        <v>279</v>
      </c>
      <c r="E201" s="134"/>
      <c r="F201" s="135" t="s">
        <v>280</v>
      </c>
      <c r="G201" s="136"/>
      <c r="H201" s="233" t="s">
        <v>256</v>
      </c>
      <c r="I201" s="135"/>
      <c r="J201" s="135" t="s">
        <v>28</v>
      </c>
      <c r="K201" s="94" t="s">
        <v>28</v>
      </c>
      <c r="L201" s="327"/>
      <c r="M201" s="48"/>
      <c r="N201" s="95"/>
      <c r="P201" s="73"/>
      <c r="Q201" s="96"/>
      <c r="R201" s="74"/>
      <c r="S201" s="75">
        <v>100</v>
      </c>
      <c r="T201" s="330"/>
      <c r="U201" s="331"/>
      <c r="V201" s="332"/>
      <c r="W201" s="333"/>
      <c r="X201" s="334"/>
      <c r="Y201" s="89">
        <f>SUM(Raming[[#This Row],[Aquafin]:[Aandeel 7]])</f>
        <v>100</v>
      </c>
      <c r="Z201" s="318">
        <f>IFERROR(ROUND(Raming[[#This Row],[Hoeveelheid voorzien]]*Raming[[#This Row],[Aquafin]]/100,2),0)</f>
        <v>0</v>
      </c>
      <c r="AA201" s="318">
        <f>IFERROR(ROUND(Raming[[#This Row],[HV1]]*Raming[[#This Row],[EHP]],2),0)</f>
        <v>0</v>
      </c>
      <c r="AB201" s="319">
        <f>IFERROR(ROUND(Raming[[#This Row],[Hoeveelheid voorzien]]*Raming[[#This Row],[Aandeel 2]]/100,2),0)</f>
        <v>0</v>
      </c>
      <c r="AC201" s="319">
        <f>IFERROR(ROUND(Raming[[#This Row],[HV2]]*Raming[[#This Row],[EHP]],2),0)</f>
        <v>0</v>
      </c>
      <c r="AD201" s="320">
        <f>IFERROR(ROUND(Raming[[#This Row],[Hoeveelheid voorzien]]*Raming[[#This Row],[Aandeel 3]]/100,2),0)</f>
        <v>0</v>
      </c>
      <c r="AE201" s="320">
        <f>IFERROR(ROUND(Raming[[#This Row],[HV3]]*Raming[[#This Row],[EHP]],2),0)</f>
        <v>0</v>
      </c>
      <c r="AF201" s="321">
        <f>IFERROR(ROUND(Raming[[#This Row],[Hoeveelheid voorzien]]*Raming[[#This Row],[Aandeel 4]]/100,2),0)</f>
        <v>0</v>
      </c>
      <c r="AG201" s="321">
        <f>IFERROR(ROUND(Raming[[#This Row],[HV4]]*Raming[[#This Row],[EHP]],2),0)</f>
        <v>0</v>
      </c>
      <c r="AH201" s="322">
        <f>IFERROR(ROUND(Raming[[#This Row],[Hoeveelheid voorzien]]*Raming[[#This Row],[Aandeel 5]]/100,2),0)</f>
        <v>0</v>
      </c>
      <c r="AI201" s="322">
        <f>IFERROR(ROUND(Raming[[#This Row],[HV5]]*Raming[[#This Row],[EHP]],2),0)</f>
        <v>0</v>
      </c>
      <c r="AJ201" s="323">
        <f>IFERROR(ROUND(Raming[[#This Row],[Hoeveelheid voorzien]]*Raming[[#This Row],[Aandeel 6]]/100,2),0)</f>
        <v>0</v>
      </c>
      <c r="AK201" s="323">
        <f>IFERROR(ROUND(Raming[[#This Row],[HV6]]*Raming[[#This Row],[EHP]],2),0)</f>
        <v>0</v>
      </c>
      <c r="AL201" s="324">
        <f>IFERROR(ROUND(Raming[[#This Row],[Hoeveelheid voorzien]]*Raming[[#This Row],[Aandeel 7]]/100,2),0)</f>
        <v>0</v>
      </c>
      <c r="AM201" s="324">
        <f>IFERROR(ROUND(Raming[[#This Row],[HV7]]*Raming[[#This Row],[EHP]],2),0)</f>
        <v>0</v>
      </c>
      <c r="AN201" s="89">
        <f>Raming[[#This Row],[HV7]]+Raming[[#This Row],[HV6]]+Raming[[#This Row],[HV5]]+Raming[[#This Row],[HV4]]+Raming[[#This Row],[HV3]]+Raming[[#This Row],[HV2]]+Raming[[#This Row],[HV1]]</f>
        <v>0</v>
      </c>
      <c r="AO201" s="89"/>
      <c r="AP201" s="94" t="str">
        <f>IFERROR(ROUND(AVERAGE(Raming[[#This Row],[kolom niet invullen]:[243/001]]),2),"")</f>
        <v/>
      </c>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row>
    <row r="202" spans="1:111">
      <c r="A202" s="156">
        <f>IF(Raming[[#This Row],[Nummering]]=1,SUM($B$9:B202),0)</f>
        <v>114</v>
      </c>
      <c r="B202" s="242">
        <f>IF(Raming[[#This Row],[Hoeveelheid voorzien]]&gt;0,1,0)</f>
        <v>1</v>
      </c>
      <c r="C202" s="93" t="s">
        <v>55</v>
      </c>
      <c r="D202" s="47" t="s">
        <v>281</v>
      </c>
      <c r="E202" s="49" t="s">
        <v>59</v>
      </c>
      <c r="F202" s="47" t="s">
        <v>246</v>
      </c>
      <c r="G202" s="22"/>
      <c r="H202" s="233"/>
      <c r="I202" s="47" t="s">
        <v>58</v>
      </c>
      <c r="J202" s="47" t="s">
        <v>62</v>
      </c>
      <c r="K202" s="94">
        <v>27.21</v>
      </c>
      <c r="L202" s="327"/>
      <c r="M202" s="48"/>
      <c r="N202" s="99" t="s">
        <v>722</v>
      </c>
      <c r="O202" s="92">
        <v>30</v>
      </c>
      <c r="P202" s="73">
        <f>Raming[[#This Row],[Hoeveelheid voorzien]]*Raming[[#This Row],[EHP]]</f>
        <v>816.30000000000007</v>
      </c>
      <c r="Q202" s="96" t="s">
        <v>91</v>
      </c>
      <c r="R202" s="74"/>
      <c r="S202" s="75">
        <v>100</v>
      </c>
      <c r="T202" s="330"/>
      <c r="U202" s="331"/>
      <c r="V202" s="332"/>
      <c r="W202" s="333"/>
      <c r="X202" s="334"/>
      <c r="Y202" s="89">
        <f>SUM(Raming[[#This Row],[Aquafin]:[Aandeel 7]])</f>
        <v>100</v>
      </c>
      <c r="Z202" s="318">
        <f>IFERROR(ROUND(Raming[[#This Row],[Hoeveelheid voorzien]]*Raming[[#This Row],[Aquafin]]/100,2),0)</f>
        <v>0</v>
      </c>
      <c r="AA202" s="318">
        <f>IFERROR(ROUND(Raming[[#This Row],[HV1]]*Raming[[#This Row],[EHP]],2),0)</f>
        <v>0</v>
      </c>
      <c r="AB202" s="319">
        <f>IFERROR(ROUND(Raming[[#This Row],[Hoeveelheid voorzien]]*Raming[[#This Row],[Aandeel 2]]/100,2),0)</f>
        <v>30</v>
      </c>
      <c r="AC202" s="319">
        <f>IFERROR(ROUND(Raming[[#This Row],[HV2]]*Raming[[#This Row],[EHP]],2),0)</f>
        <v>816.3</v>
      </c>
      <c r="AD202" s="320">
        <f>IFERROR(ROUND(Raming[[#This Row],[Hoeveelheid voorzien]]*Raming[[#This Row],[Aandeel 3]]/100,2),0)</f>
        <v>0</v>
      </c>
      <c r="AE202" s="320">
        <f>IFERROR(ROUND(Raming[[#This Row],[HV3]]*Raming[[#This Row],[EHP]],2),0)</f>
        <v>0</v>
      </c>
      <c r="AF202" s="321">
        <f>IFERROR(ROUND(Raming[[#This Row],[Hoeveelheid voorzien]]*Raming[[#This Row],[Aandeel 4]]/100,2),0)</f>
        <v>0</v>
      </c>
      <c r="AG202" s="321">
        <f>IFERROR(ROUND(Raming[[#This Row],[HV4]]*Raming[[#This Row],[EHP]],2),0)</f>
        <v>0</v>
      </c>
      <c r="AH202" s="322">
        <f>IFERROR(ROUND(Raming[[#This Row],[Hoeveelheid voorzien]]*Raming[[#This Row],[Aandeel 5]]/100,2),0)</f>
        <v>0</v>
      </c>
      <c r="AI202" s="322">
        <f>IFERROR(ROUND(Raming[[#This Row],[HV5]]*Raming[[#This Row],[EHP]],2),0)</f>
        <v>0</v>
      </c>
      <c r="AJ202" s="323">
        <f>IFERROR(ROUND(Raming[[#This Row],[Hoeveelheid voorzien]]*Raming[[#This Row],[Aandeel 6]]/100,2),0)</f>
        <v>0</v>
      </c>
      <c r="AK202" s="323">
        <f>IFERROR(ROUND(Raming[[#This Row],[HV6]]*Raming[[#This Row],[EHP]],2),0)</f>
        <v>0</v>
      </c>
      <c r="AL202" s="324">
        <f>IFERROR(ROUND(Raming[[#This Row],[Hoeveelheid voorzien]]*Raming[[#This Row],[Aandeel 7]]/100,2),0)</f>
        <v>0</v>
      </c>
      <c r="AM202" s="324">
        <f>IFERROR(ROUND(Raming[[#This Row],[HV7]]*Raming[[#This Row],[EHP]],2),0)</f>
        <v>0</v>
      </c>
      <c r="AN202" s="89">
        <f>Raming[[#This Row],[HV7]]+Raming[[#This Row],[HV6]]+Raming[[#This Row],[HV5]]+Raming[[#This Row],[HV4]]+Raming[[#This Row],[HV3]]+Raming[[#This Row],[HV2]]+Raming[[#This Row],[HV1]]</f>
        <v>30</v>
      </c>
      <c r="AO202" s="89"/>
      <c r="AP202" s="94" t="str">
        <f>IFERROR(ROUND(AVERAGE(Raming[[#This Row],[kolom niet invullen]:[243/001]]),2),"")</f>
        <v/>
      </c>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row>
    <row r="203" spans="1:111">
      <c r="A203" s="156">
        <f>IF(Raming[[#This Row],[Nummering]]=1,SUM($B$9:B203),0)</f>
        <v>0</v>
      </c>
      <c r="B203" s="242">
        <f>IF(Raming[[#This Row],[Hoeveelheid voorzien]]&gt;0,1,0)</f>
        <v>0</v>
      </c>
      <c r="C203" s="152"/>
      <c r="D203" s="135" t="s">
        <v>282</v>
      </c>
      <c r="E203" s="134"/>
      <c r="F203" s="135" t="s">
        <v>283</v>
      </c>
      <c r="G203" s="136"/>
      <c r="H203" s="233"/>
      <c r="I203" s="135"/>
      <c r="J203" s="135" t="s">
        <v>28</v>
      </c>
      <c r="K203" s="94"/>
      <c r="L203" s="327"/>
      <c r="M203" s="48"/>
      <c r="N203" s="95"/>
      <c r="P203" s="73">
        <f>Raming[[#This Row],[Hoeveelheid voorzien]]*Raming[[#This Row],[EHP]]</f>
        <v>0</v>
      </c>
      <c r="Q203" s="96"/>
      <c r="R203" s="74"/>
      <c r="S203" s="75">
        <v>100</v>
      </c>
      <c r="T203" s="330"/>
      <c r="U203" s="331"/>
      <c r="V203" s="332"/>
      <c r="W203" s="333"/>
      <c r="X203" s="334"/>
      <c r="Y203" s="89">
        <f>SUM(Raming[[#This Row],[Aquafin]:[Aandeel 7]])</f>
        <v>100</v>
      </c>
      <c r="Z203" s="318">
        <f>IFERROR(ROUND(Raming[[#This Row],[Hoeveelheid voorzien]]*Raming[[#This Row],[Aquafin]]/100,2),0)</f>
        <v>0</v>
      </c>
      <c r="AA203" s="318">
        <f>IFERROR(ROUND(Raming[[#This Row],[HV1]]*Raming[[#This Row],[EHP]],2),0)</f>
        <v>0</v>
      </c>
      <c r="AB203" s="319">
        <f>IFERROR(ROUND(Raming[[#This Row],[Hoeveelheid voorzien]]*Raming[[#This Row],[Aandeel 2]]/100,2),0)</f>
        <v>0</v>
      </c>
      <c r="AC203" s="319">
        <f>IFERROR(ROUND(Raming[[#This Row],[HV2]]*Raming[[#This Row],[EHP]],2),0)</f>
        <v>0</v>
      </c>
      <c r="AD203" s="320">
        <f>IFERROR(ROUND(Raming[[#This Row],[Hoeveelheid voorzien]]*Raming[[#This Row],[Aandeel 3]]/100,2),0)</f>
        <v>0</v>
      </c>
      <c r="AE203" s="320">
        <f>IFERROR(ROUND(Raming[[#This Row],[HV3]]*Raming[[#This Row],[EHP]],2),0)</f>
        <v>0</v>
      </c>
      <c r="AF203" s="321">
        <f>IFERROR(ROUND(Raming[[#This Row],[Hoeveelheid voorzien]]*Raming[[#This Row],[Aandeel 4]]/100,2),0)</f>
        <v>0</v>
      </c>
      <c r="AG203" s="321">
        <f>IFERROR(ROUND(Raming[[#This Row],[HV4]]*Raming[[#This Row],[EHP]],2),0)</f>
        <v>0</v>
      </c>
      <c r="AH203" s="322">
        <f>IFERROR(ROUND(Raming[[#This Row],[Hoeveelheid voorzien]]*Raming[[#This Row],[Aandeel 5]]/100,2),0)</f>
        <v>0</v>
      </c>
      <c r="AI203" s="322">
        <f>IFERROR(ROUND(Raming[[#This Row],[HV5]]*Raming[[#This Row],[EHP]],2),0)</f>
        <v>0</v>
      </c>
      <c r="AJ203" s="323">
        <f>IFERROR(ROUND(Raming[[#This Row],[Hoeveelheid voorzien]]*Raming[[#This Row],[Aandeel 6]]/100,2),0)</f>
        <v>0</v>
      </c>
      <c r="AK203" s="323">
        <f>IFERROR(ROUND(Raming[[#This Row],[HV6]]*Raming[[#This Row],[EHP]],2),0)</f>
        <v>0</v>
      </c>
      <c r="AL203" s="324">
        <f>IFERROR(ROUND(Raming[[#This Row],[Hoeveelheid voorzien]]*Raming[[#This Row],[Aandeel 7]]/100,2),0)</f>
        <v>0</v>
      </c>
      <c r="AM203" s="324">
        <f>IFERROR(ROUND(Raming[[#This Row],[HV7]]*Raming[[#This Row],[EHP]],2),0)</f>
        <v>0</v>
      </c>
      <c r="AN203" s="89">
        <f>Raming[[#This Row],[HV7]]+Raming[[#This Row],[HV6]]+Raming[[#This Row],[HV5]]+Raming[[#This Row],[HV4]]+Raming[[#This Row],[HV3]]+Raming[[#This Row],[HV2]]+Raming[[#This Row],[HV1]]</f>
        <v>0</v>
      </c>
      <c r="AO203" s="89"/>
      <c r="AP203" s="94" t="str">
        <f>IFERROR(ROUND(AVERAGE(Raming[[#This Row],[kolom niet invullen]:[243/001]]),2),"")</f>
        <v/>
      </c>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row>
    <row r="204" spans="1:111">
      <c r="A204" s="156">
        <f>IF(Raming[[#This Row],[Nummering]]=1,SUM($B$9:B204),0)</f>
        <v>0</v>
      </c>
      <c r="B204" s="242">
        <f>IF(Raming[[#This Row],[Hoeveelheid voorzien]]&gt;0,1,0)</f>
        <v>0</v>
      </c>
      <c r="C204" s="152"/>
      <c r="D204" s="135" t="s">
        <v>286</v>
      </c>
      <c r="E204" s="134"/>
      <c r="F204" s="135" t="s">
        <v>287</v>
      </c>
      <c r="G204" s="136"/>
      <c r="H204" s="233" t="s">
        <v>284</v>
      </c>
      <c r="I204" s="135"/>
      <c r="J204" s="135" t="s">
        <v>28</v>
      </c>
      <c r="K204" s="94"/>
      <c r="L204" s="327"/>
      <c r="M204" s="48"/>
      <c r="N204" s="95"/>
      <c r="P204" s="73">
        <f>Raming[[#This Row],[Hoeveelheid voorzien]]*Raming[[#This Row],[EHP]]</f>
        <v>0</v>
      </c>
      <c r="Q204" s="96"/>
      <c r="R204" s="74"/>
      <c r="S204" s="75">
        <v>100</v>
      </c>
      <c r="T204" s="330"/>
      <c r="U204" s="331"/>
      <c r="V204" s="332"/>
      <c r="W204" s="333"/>
      <c r="X204" s="334"/>
      <c r="Y204" s="89">
        <f>SUM(Raming[[#This Row],[Aquafin]:[Aandeel 7]])</f>
        <v>100</v>
      </c>
      <c r="Z204" s="318">
        <f>IFERROR(ROUND(Raming[[#This Row],[Hoeveelheid voorzien]]*Raming[[#This Row],[Aquafin]]/100,2),0)</f>
        <v>0</v>
      </c>
      <c r="AA204" s="318">
        <f>IFERROR(ROUND(Raming[[#This Row],[HV1]]*Raming[[#This Row],[EHP]],2),0)</f>
        <v>0</v>
      </c>
      <c r="AB204" s="319">
        <f>IFERROR(ROUND(Raming[[#This Row],[Hoeveelheid voorzien]]*Raming[[#This Row],[Aandeel 2]]/100,2),0)</f>
        <v>0</v>
      </c>
      <c r="AC204" s="319">
        <f>IFERROR(ROUND(Raming[[#This Row],[HV2]]*Raming[[#This Row],[EHP]],2),0)</f>
        <v>0</v>
      </c>
      <c r="AD204" s="320">
        <f>IFERROR(ROUND(Raming[[#This Row],[Hoeveelheid voorzien]]*Raming[[#This Row],[Aandeel 3]]/100,2),0)</f>
        <v>0</v>
      </c>
      <c r="AE204" s="320">
        <f>IFERROR(ROUND(Raming[[#This Row],[HV3]]*Raming[[#This Row],[EHP]],2),0)</f>
        <v>0</v>
      </c>
      <c r="AF204" s="321">
        <f>IFERROR(ROUND(Raming[[#This Row],[Hoeveelheid voorzien]]*Raming[[#This Row],[Aandeel 4]]/100,2),0)</f>
        <v>0</v>
      </c>
      <c r="AG204" s="321">
        <f>IFERROR(ROUND(Raming[[#This Row],[HV4]]*Raming[[#This Row],[EHP]],2),0)</f>
        <v>0</v>
      </c>
      <c r="AH204" s="322">
        <f>IFERROR(ROUND(Raming[[#This Row],[Hoeveelheid voorzien]]*Raming[[#This Row],[Aandeel 5]]/100,2),0)</f>
        <v>0</v>
      </c>
      <c r="AI204" s="322">
        <f>IFERROR(ROUND(Raming[[#This Row],[HV5]]*Raming[[#This Row],[EHP]],2),0)</f>
        <v>0</v>
      </c>
      <c r="AJ204" s="323">
        <f>IFERROR(ROUND(Raming[[#This Row],[Hoeveelheid voorzien]]*Raming[[#This Row],[Aandeel 6]]/100,2),0)</f>
        <v>0</v>
      </c>
      <c r="AK204" s="323">
        <f>IFERROR(ROUND(Raming[[#This Row],[HV6]]*Raming[[#This Row],[EHP]],2),0)</f>
        <v>0</v>
      </c>
      <c r="AL204" s="324">
        <f>IFERROR(ROUND(Raming[[#This Row],[Hoeveelheid voorzien]]*Raming[[#This Row],[Aandeel 7]]/100,2),0)</f>
        <v>0</v>
      </c>
      <c r="AM204" s="324">
        <f>IFERROR(ROUND(Raming[[#This Row],[HV7]]*Raming[[#This Row],[EHP]],2),0)</f>
        <v>0</v>
      </c>
      <c r="AN204" s="89">
        <f>Raming[[#This Row],[HV7]]+Raming[[#This Row],[HV6]]+Raming[[#This Row],[HV5]]+Raming[[#This Row],[HV4]]+Raming[[#This Row],[HV3]]+Raming[[#This Row],[HV2]]+Raming[[#This Row],[HV1]]</f>
        <v>0</v>
      </c>
      <c r="AO204" s="89"/>
      <c r="AP204" s="94" t="str">
        <f>IFERROR(ROUND(AVERAGE(Raming[[#This Row],[kolom niet invullen]:[243/001]]),2),"")</f>
        <v/>
      </c>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row>
    <row r="205" spans="1:111">
      <c r="A205" s="156">
        <f>IF(Raming[[#This Row],[Nummering]]=1,SUM($B$9:B205),0)</f>
        <v>115</v>
      </c>
      <c r="B205" s="242">
        <f>IF(Raming[[#This Row],[Hoeveelheid voorzien]]&gt;0,1,0)</f>
        <v>1</v>
      </c>
      <c r="C205" s="93" t="s">
        <v>55</v>
      </c>
      <c r="D205" s="47" t="s">
        <v>288</v>
      </c>
      <c r="E205" s="49" t="s">
        <v>59</v>
      </c>
      <c r="F205" s="47" t="s">
        <v>285</v>
      </c>
      <c r="G205" s="22"/>
      <c r="H205" s="233"/>
      <c r="I205" s="47" t="s">
        <v>58</v>
      </c>
      <c r="J205" s="47" t="s">
        <v>63</v>
      </c>
      <c r="K205" s="94">
        <v>15.01</v>
      </c>
      <c r="L205" s="327"/>
      <c r="M205" s="48"/>
      <c r="N205" s="99" t="s">
        <v>722</v>
      </c>
      <c r="O205" s="92">
        <v>276</v>
      </c>
      <c r="P205" s="73">
        <f>Raming[[#This Row],[Hoeveelheid voorzien]]*Raming[[#This Row],[EHP]]</f>
        <v>4142.76</v>
      </c>
      <c r="Q205" s="96" t="s">
        <v>91</v>
      </c>
      <c r="R205" s="74"/>
      <c r="S205" s="75">
        <v>100</v>
      </c>
      <c r="T205" s="330"/>
      <c r="U205" s="331"/>
      <c r="V205" s="332"/>
      <c r="W205" s="333"/>
      <c r="X205" s="334"/>
      <c r="Y205" s="89">
        <f>SUM(Raming[[#This Row],[Aquafin]:[Aandeel 7]])</f>
        <v>100</v>
      </c>
      <c r="Z205" s="318">
        <f>IFERROR(ROUND(Raming[[#This Row],[Hoeveelheid voorzien]]*Raming[[#This Row],[Aquafin]]/100,2),0)</f>
        <v>0</v>
      </c>
      <c r="AA205" s="318">
        <f>IFERROR(ROUND(Raming[[#This Row],[HV1]]*Raming[[#This Row],[EHP]],2),0)</f>
        <v>0</v>
      </c>
      <c r="AB205" s="319">
        <f>IFERROR(ROUND(Raming[[#This Row],[Hoeveelheid voorzien]]*Raming[[#This Row],[Aandeel 2]]/100,2),0)</f>
        <v>276</v>
      </c>
      <c r="AC205" s="319">
        <f>IFERROR(ROUND(Raming[[#This Row],[HV2]]*Raming[[#This Row],[EHP]],2),0)</f>
        <v>4142.76</v>
      </c>
      <c r="AD205" s="320">
        <f>IFERROR(ROUND(Raming[[#This Row],[Hoeveelheid voorzien]]*Raming[[#This Row],[Aandeel 3]]/100,2),0)</f>
        <v>0</v>
      </c>
      <c r="AE205" s="320">
        <f>IFERROR(ROUND(Raming[[#This Row],[HV3]]*Raming[[#This Row],[EHP]],2),0)</f>
        <v>0</v>
      </c>
      <c r="AF205" s="321">
        <f>IFERROR(ROUND(Raming[[#This Row],[Hoeveelheid voorzien]]*Raming[[#This Row],[Aandeel 4]]/100,2),0)</f>
        <v>0</v>
      </c>
      <c r="AG205" s="321">
        <f>IFERROR(ROUND(Raming[[#This Row],[HV4]]*Raming[[#This Row],[EHP]],2),0)</f>
        <v>0</v>
      </c>
      <c r="AH205" s="322">
        <f>IFERROR(ROUND(Raming[[#This Row],[Hoeveelheid voorzien]]*Raming[[#This Row],[Aandeel 5]]/100,2),0)</f>
        <v>0</v>
      </c>
      <c r="AI205" s="322">
        <f>IFERROR(ROUND(Raming[[#This Row],[HV5]]*Raming[[#This Row],[EHP]],2),0)</f>
        <v>0</v>
      </c>
      <c r="AJ205" s="323">
        <f>IFERROR(ROUND(Raming[[#This Row],[Hoeveelheid voorzien]]*Raming[[#This Row],[Aandeel 6]]/100,2),0)</f>
        <v>0</v>
      </c>
      <c r="AK205" s="323">
        <f>IFERROR(ROUND(Raming[[#This Row],[HV6]]*Raming[[#This Row],[EHP]],2),0)</f>
        <v>0</v>
      </c>
      <c r="AL205" s="324">
        <f>IFERROR(ROUND(Raming[[#This Row],[Hoeveelheid voorzien]]*Raming[[#This Row],[Aandeel 7]]/100,2),0)</f>
        <v>0</v>
      </c>
      <c r="AM205" s="324">
        <f>IFERROR(ROUND(Raming[[#This Row],[HV7]]*Raming[[#This Row],[EHP]],2),0)</f>
        <v>0</v>
      </c>
      <c r="AN205" s="89">
        <f>Raming[[#This Row],[HV7]]+Raming[[#This Row],[HV6]]+Raming[[#This Row],[HV5]]+Raming[[#This Row],[HV4]]+Raming[[#This Row],[HV3]]+Raming[[#This Row],[HV2]]+Raming[[#This Row],[HV1]]</f>
        <v>276</v>
      </c>
      <c r="AO205" s="89"/>
      <c r="AP205" s="94" t="str">
        <f>IFERROR(ROUND(AVERAGE(Raming[[#This Row],[kolom niet invullen]:[243/001]]),2),"")</f>
        <v/>
      </c>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row>
    <row r="206" spans="1:111" ht="22.5">
      <c r="A206" s="156">
        <f>IF(Raming[[#This Row],[Nummering]]=1,SUM($B$9:B206),0)</f>
        <v>116</v>
      </c>
      <c r="B206" s="242">
        <f>IF(Raming[[#This Row],[Hoeveelheid voorzien]]&gt;0,1,0)</f>
        <v>1</v>
      </c>
      <c r="C206" s="93" t="s">
        <v>60</v>
      </c>
      <c r="D206" s="47"/>
      <c r="E206" s="49" t="s">
        <v>292</v>
      </c>
      <c r="F206" s="47"/>
      <c r="G206" s="22" t="s">
        <v>719</v>
      </c>
      <c r="H206" s="233"/>
      <c r="I206" s="47" t="s">
        <v>58</v>
      </c>
      <c r="J206" s="295" t="s">
        <v>62</v>
      </c>
      <c r="K206" s="94">
        <v>189.01</v>
      </c>
      <c r="L206" s="327"/>
      <c r="M206" s="296" t="s">
        <v>720</v>
      </c>
      <c r="N206" s="99" t="s">
        <v>722</v>
      </c>
      <c r="O206" s="92">
        <v>8</v>
      </c>
      <c r="P206" s="73">
        <f>Raming[[#This Row],[Hoeveelheid voorzien]]*Raming[[#This Row],[EHP]]</f>
        <v>1512.08</v>
      </c>
      <c r="Q206" s="96" t="s">
        <v>91</v>
      </c>
      <c r="R206" s="74"/>
      <c r="S206" s="75">
        <v>100</v>
      </c>
      <c r="T206" s="330"/>
      <c r="U206" s="331"/>
      <c r="V206" s="332"/>
      <c r="W206" s="333"/>
      <c r="X206" s="334"/>
      <c r="Y206" s="89">
        <f>SUM(Raming[[#This Row],[Aquafin]:[Aandeel 7]])</f>
        <v>100</v>
      </c>
      <c r="Z206" s="318">
        <f>IFERROR(ROUND(Raming[[#This Row],[Hoeveelheid voorzien]]*Raming[[#This Row],[Aquafin]]/100,2),0)</f>
        <v>0</v>
      </c>
      <c r="AA206" s="318">
        <f>IFERROR(ROUND(Raming[[#This Row],[HV1]]*Raming[[#This Row],[EHP]],2),0)</f>
        <v>0</v>
      </c>
      <c r="AB206" s="319">
        <f>IFERROR(ROUND(Raming[[#This Row],[Hoeveelheid voorzien]]*Raming[[#This Row],[Aandeel 2]]/100,2),0)</f>
        <v>8</v>
      </c>
      <c r="AC206" s="319">
        <f>IFERROR(ROUND(Raming[[#This Row],[HV2]]*Raming[[#This Row],[EHP]],2),0)</f>
        <v>1512.08</v>
      </c>
      <c r="AD206" s="320">
        <f>IFERROR(ROUND(Raming[[#This Row],[Hoeveelheid voorzien]]*Raming[[#This Row],[Aandeel 3]]/100,2),0)</f>
        <v>0</v>
      </c>
      <c r="AE206" s="320">
        <f>IFERROR(ROUND(Raming[[#This Row],[HV3]]*Raming[[#This Row],[EHP]],2),0)</f>
        <v>0</v>
      </c>
      <c r="AF206" s="321">
        <f>IFERROR(ROUND(Raming[[#This Row],[Hoeveelheid voorzien]]*Raming[[#This Row],[Aandeel 4]]/100,2),0)</f>
        <v>0</v>
      </c>
      <c r="AG206" s="321">
        <f>IFERROR(ROUND(Raming[[#This Row],[HV4]]*Raming[[#This Row],[EHP]],2),0)</f>
        <v>0</v>
      </c>
      <c r="AH206" s="322">
        <f>IFERROR(ROUND(Raming[[#This Row],[Hoeveelheid voorzien]]*Raming[[#This Row],[Aandeel 5]]/100,2),0)</f>
        <v>0</v>
      </c>
      <c r="AI206" s="322">
        <f>IFERROR(ROUND(Raming[[#This Row],[HV5]]*Raming[[#This Row],[EHP]],2),0)</f>
        <v>0</v>
      </c>
      <c r="AJ206" s="323">
        <f>IFERROR(ROUND(Raming[[#This Row],[Hoeveelheid voorzien]]*Raming[[#This Row],[Aandeel 6]]/100,2),0)</f>
        <v>0</v>
      </c>
      <c r="AK206" s="323">
        <f>IFERROR(ROUND(Raming[[#This Row],[HV6]]*Raming[[#This Row],[EHP]],2),0)</f>
        <v>0</v>
      </c>
      <c r="AL206" s="324">
        <f>IFERROR(ROUND(Raming[[#This Row],[Hoeveelheid voorzien]]*Raming[[#This Row],[Aandeel 7]]/100,2),0)</f>
        <v>0</v>
      </c>
      <c r="AM206" s="324">
        <f>IFERROR(ROUND(Raming[[#This Row],[HV7]]*Raming[[#This Row],[EHP]],2),0)</f>
        <v>0</v>
      </c>
      <c r="AN206" s="89">
        <f>Raming[[#This Row],[HV7]]+Raming[[#This Row],[HV6]]+Raming[[#This Row],[HV5]]+Raming[[#This Row],[HV4]]+Raming[[#This Row],[HV3]]+Raming[[#This Row],[HV2]]+Raming[[#This Row],[HV1]]</f>
        <v>8</v>
      </c>
      <c r="AO206" s="89"/>
      <c r="AP206" s="94" t="str">
        <f>IFERROR(ROUND(AVERAGE(Raming[[#This Row],[kolom niet invullen]:[243/001]]),2),"")</f>
        <v/>
      </c>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row>
    <row r="207" spans="1:111">
      <c r="A207" s="156">
        <f>IF(Raming[[#This Row],[Nummering]]=1,SUM($B$9:B207),0)</f>
        <v>0</v>
      </c>
      <c r="B207" s="242">
        <f>IF(Raming[[#This Row],[Hoeveelheid voorzien]]&gt;0,1,0)</f>
        <v>0</v>
      </c>
      <c r="C207" s="113"/>
      <c r="D207" s="113" t="s">
        <v>293</v>
      </c>
      <c r="E207" s="113"/>
      <c r="F207" s="113" t="s">
        <v>294</v>
      </c>
      <c r="G207" s="131"/>
      <c r="H207" s="231"/>
      <c r="I207" s="113"/>
      <c r="J207" s="113" t="s">
        <v>28</v>
      </c>
      <c r="K207" s="94" t="s">
        <v>28</v>
      </c>
      <c r="L207" s="326"/>
      <c r="M207" s="45"/>
      <c r="N207" s="46"/>
      <c r="P207" s="73"/>
      <c r="Q207" s="96"/>
      <c r="R207" s="74"/>
      <c r="S207" s="75">
        <v>100</v>
      </c>
      <c r="T207" s="330"/>
      <c r="U207" s="331"/>
      <c r="V207" s="332"/>
      <c r="W207" s="333"/>
      <c r="X207" s="334"/>
      <c r="Y207" s="89">
        <f>SUM(Raming[[#This Row],[Aquafin]:[Aandeel 7]])</f>
        <v>100</v>
      </c>
      <c r="Z207" s="318">
        <f>IFERROR(ROUND(Raming[[#This Row],[Hoeveelheid voorzien]]*Raming[[#This Row],[Aquafin]]/100,2),0)</f>
        <v>0</v>
      </c>
      <c r="AA207" s="318">
        <f>IFERROR(ROUND(Raming[[#This Row],[HV1]]*Raming[[#This Row],[EHP]],2),0)</f>
        <v>0</v>
      </c>
      <c r="AB207" s="319">
        <f>IFERROR(ROUND(Raming[[#This Row],[Hoeveelheid voorzien]]*Raming[[#This Row],[Aandeel 2]]/100,2),0)</f>
        <v>0</v>
      </c>
      <c r="AC207" s="319">
        <f>IFERROR(ROUND(Raming[[#This Row],[HV2]]*Raming[[#This Row],[EHP]],2),0)</f>
        <v>0</v>
      </c>
      <c r="AD207" s="320">
        <f>IFERROR(ROUND(Raming[[#This Row],[Hoeveelheid voorzien]]*Raming[[#This Row],[Aandeel 3]]/100,2),0)</f>
        <v>0</v>
      </c>
      <c r="AE207" s="320">
        <f>IFERROR(ROUND(Raming[[#This Row],[HV3]]*Raming[[#This Row],[EHP]],2),0)</f>
        <v>0</v>
      </c>
      <c r="AF207" s="321">
        <f>IFERROR(ROUND(Raming[[#This Row],[Hoeveelheid voorzien]]*Raming[[#This Row],[Aandeel 4]]/100,2),0)</f>
        <v>0</v>
      </c>
      <c r="AG207" s="321">
        <f>IFERROR(ROUND(Raming[[#This Row],[HV4]]*Raming[[#This Row],[EHP]],2),0)</f>
        <v>0</v>
      </c>
      <c r="AH207" s="322">
        <f>IFERROR(ROUND(Raming[[#This Row],[Hoeveelheid voorzien]]*Raming[[#This Row],[Aandeel 5]]/100,2),0)</f>
        <v>0</v>
      </c>
      <c r="AI207" s="322">
        <f>IFERROR(ROUND(Raming[[#This Row],[HV5]]*Raming[[#This Row],[EHP]],2),0)</f>
        <v>0</v>
      </c>
      <c r="AJ207" s="323">
        <f>IFERROR(ROUND(Raming[[#This Row],[Hoeveelheid voorzien]]*Raming[[#This Row],[Aandeel 6]]/100,2),0)</f>
        <v>0</v>
      </c>
      <c r="AK207" s="323">
        <f>IFERROR(ROUND(Raming[[#This Row],[HV6]]*Raming[[#This Row],[EHP]],2),0)</f>
        <v>0</v>
      </c>
      <c r="AL207" s="324">
        <f>IFERROR(ROUND(Raming[[#This Row],[Hoeveelheid voorzien]]*Raming[[#This Row],[Aandeel 7]]/100,2),0)</f>
        <v>0</v>
      </c>
      <c r="AM207" s="324">
        <f>IFERROR(ROUND(Raming[[#This Row],[HV7]]*Raming[[#This Row],[EHP]],2),0)</f>
        <v>0</v>
      </c>
      <c r="AN207" s="89">
        <f>Raming[[#This Row],[HV7]]+Raming[[#This Row],[HV6]]+Raming[[#This Row],[HV5]]+Raming[[#This Row],[HV4]]+Raming[[#This Row],[HV3]]+Raming[[#This Row],[HV2]]+Raming[[#This Row],[HV1]]</f>
        <v>0</v>
      </c>
      <c r="AO207" s="89"/>
      <c r="AP207" s="94" t="str">
        <f>IFERROR(ROUND(AVERAGE(Raming[[#This Row],[kolom niet invullen]:[243/001]]),2),"")</f>
        <v/>
      </c>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row>
    <row r="208" spans="1:111">
      <c r="A208" s="156">
        <f>IF(Raming[[#This Row],[Nummering]]=1,SUM($B$9:B208),0)</f>
        <v>0</v>
      </c>
      <c r="B208" s="242">
        <f>IF(Raming[[#This Row],[Hoeveelheid voorzien]]&gt;0,1,0)</f>
        <v>0</v>
      </c>
      <c r="C208" s="152"/>
      <c r="D208" s="135" t="s">
        <v>289</v>
      </c>
      <c r="E208" s="134"/>
      <c r="F208" s="135" t="s">
        <v>290</v>
      </c>
      <c r="G208" s="136"/>
      <c r="H208" s="233"/>
      <c r="I208" s="135"/>
      <c r="J208" s="135" t="s">
        <v>28</v>
      </c>
      <c r="K208" s="94" t="s">
        <v>28</v>
      </c>
      <c r="L208" s="327"/>
      <c r="M208" s="48"/>
      <c r="N208" s="95"/>
      <c r="P208" s="73"/>
      <c r="Q208" s="96"/>
      <c r="R208" s="74"/>
      <c r="S208" s="75">
        <v>100</v>
      </c>
      <c r="T208" s="330"/>
      <c r="U208" s="331"/>
      <c r="V208" s="332"/>
      <c r="W208" s="333"/>
      <c r="X208" s="334"/>
      <c r="Y208" s="89">
        <f>SUM(Raming[[#This Row],[Aquafin]:[Aandeel 7]])</f>
        <v>100</v>
      </c>
      <c r="Z208" s="318">
        <f>IFERROR(ROUND(Raming[[#This Row],[Hoeveelheid voorzien]]*Raming[[#This Row],[Aquafin]]/100,2),0)</f>
        <v>0</v>
      </c>
      <c r="AA208" s="318">
        <f>IFERROR(ROUND(Raming[[#This Row],[HV1]]*Raming[[#This Row],[EHP]],2),0)</f>
        <v>0</v>
      </c>
      <c r="AB208" s="319">
        <f>IFERROR(ROUND(Raming[[#This Row],[Hoeveelheid voorzien]]*Raming[[#This Row],[Aandeel 2]]/100,2),0)</f>
        <v>0</v>
      </c>
      <c r="AC208" s="319">
        <f>IFERROR(ROUND(Raming[[#This Row],[HV2]]*Raming[[#This Row],[EHP]],2),0)</f>
        <v>0</v>
      </c>
      <c r="AD208" s="320">
        <f>IFERROR(ROUND(Raming[[#This Row],[Hoeveelheid voorzien]]*Raming[[#This Row],[Aandeel 3]]/100,2),0)</f>
        <v>0</v>
      </c>
      <c r="AE208" s="320">
        <f>IFERROR(ROUND(Raming[[#This Row],[HV3]]*Raming[[#This Row],[EHP]],2),0)</f>
        <v>0</v>
      </c>
      <c r="AF208" s="321">
        <f>IFERROR(ROUND(Raming[[#This Row],[Hoeveelheid voorzien]]*Raming[[#This Row],[Aandeel 4]]/100,2),0)</f>
        <v>0</v>
      </c>
      <c r="AG208" s="321">
        <f>IFERROR(ROUND(Raming[[#This Row],[HV4]]*Raming[[#This Row],[EHP]],2),0)</f>
        <v>0</v>
      </c>
      <c r="AH208" s="322">
        <f>IFERROR(ROUND(Raming[[#This Row],[Hoeveelheid voorzien]]*Raming[[#This Row],[Aandeel 5]]/100,2),0)</f>
        <v>0</v>
      </c>
      <c r="AI208" s="322">
        <f>IFERROR(ROUND(Raming[[#This Row],[HV5]]*Raming[[#This Row],[EHP]],2),0)</f>
        <v>0</v>
      </c>
      <c r="AJ208" s="323">
        <f>IFERROR(ROUND(Raming[[#This Row],[Hoeveelheid voorzien]]*Raming[[#This Row],[Aandeel 6]]/100,2),0)</f>
        <v>0</v>
      </c>
      <c r="AK208" s="323">
        <f>IFERROR(ROUND(Raming[[#This Row],[HV6]]*Raming[[#This Row],[EHP]],2),0)</f>
        <v>0</v>
      </c>
      <c r="AL208" s="324">
        <f>IFERROR(ROUND(Raming[[#This Row],[Hoeveelheid voorzien]]*Raming[[#This Row],[Aandeel 7]]/100,2),0)</f>
        <v>0</v>
      </c>
      <c r="AM208" s="324">
        <f>IFERROR(ROUND(Raming[[#This Row],[HV7]]*Raming[[#This Row],[EHP]],2),0)</f>
        <v>0</v>
      </c>
      <c r="AN208" s="89">
        <f>Raming[[#This Row],[HV7]]+Raming[[#This Row],[HV6]]+Raming[[#This Row],[HV5]]+Raming[[#This Row],[HV4]]+Raming[[#This Row],[HV3]]+Raming[[#This Row],[HV2]]+Raming[[#This Row],[HV1]]</f>
        <v>0</v>
      </c>
      <c r="AO208" s="89"/>
      <c r="AP208" s="94" t="str">
        <f>IFERROR(ROUND(AVERAGE(Raming[[#This Row],[kolom niet invullen]:[243/001]]),2),"")</f>
        <v/>
      </c>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row>
    <row r="209" spans="1:111">
      <c r="A209" s="156">
        <f>IF(Raming[[#This Row],[Nummering]]=1,SUM($B$9:B209),0)</f>
        <v>0</v>
      </c>
      <c r="B209" s="242">
        <f>IF(Raming[[#This Row],[Hoeveelheid voorzien]]&gt;0,1,0)</f>
        <v>0</v>
      </c>
      <c r="C209" s="152"/>
      <c r="D209" s="135"/>
      <c r="E209" s="134">
        <v>0</v>
      </c>
      <c r="F209" s="135" t="s">
        <v>291</v>
      </c>
      <c r="G209" s="136"/>
      <c r="H209" s="233"/>
      <c r="I209" s="135"/>
      <c r="J209" s="135"/>
      <c r="K209" s="94" t="s">
        <v>28</v>
      </c>
      <c r="L209" s="327"/>
      <c r="M209" s="48"/>
      <c r="N209" s="95"/>
      <c r="P209" s="73"/>
      <c r="Q209" s="96"/>
      <c r="R209" s="74"/>
      <c r="S209" s="75">
        <v>100</v>
      </c>
      <c r="T209" s="330"/>
      <c r="U209" s="331"/>
      <c r="V209" s="332"/>
      <c r="W209" s="333"/>
      <c r="X209" s="334"/>
      <c r="Y209" s="89">
        <f>SUM(Raming[[#This Row],[Aquafin]:[Aandeel 7]])</f>
        <v>100</v>
      </c>
      <c r="Z209" s="318">
        <f>IFERROR(ROUND(Raming[[#This Row],[Hoeveelheid voorzien]]*Raming[[#This Row],[Aquafin]]/100,2),0)</f>
        <v>0</v>
      </c>
      <c r="AA209" s="318">
        <f>IFERROR(ROUND(Raming[[#This Row],[HV1]]*Raming[[#This Row],[EHP]],2),0)</f>
        <v>0</v>
      </c>
      <c r="AB209" s="319">
        <f>IFERROR(ROUND(Raming[[#This Row],[Hoeveelheid voorzien]]*Raming[[#This Row],[Aandeel 2]]/100,2),0)</f>
        <v>0</v>
      </c>
      <c r="AC209" s="319">
        <f>IFERROR(ROUND(Raming[[#This Row],[HV2]]*Raming[[#This Row],[EHP]],2),0)</f>
        <v>0</v>
      </c>
      <c r="AD209" s="320">
        <f>IFERROR(ROUND(Raming[[#This Row],[Hoeveelheid voorzien]]*Raming[[#This Row],[Aandeel 3]]/100,2),0)</f>
        <v>0</v>
      </c>
      <c r="AE209" s="320">
        <f>IFERROR(ROUND(Raming[[#This Row],[HV3]]*Raming[[#This Row],[EHP]],2),0)</f>
        <v>0</v>
      </c>
      <c r="AF209" s="321">
        <f>IFERROR(ROUND(Raming[[#This Row],[Hoeveelheid voorzien]]*Raming[[#This Row],[Aandeel 4]]/100,2),0)</f>
        <v>0</v>
      </c>
      <c r="AG209" s="321">
        <f>IFERROR(ROUND(Raming[[#This Row],[HV4]]*Raming[[#This Row],[EHP]],2),0)</f>
        <v>0</v>
      </c>
      <c r="AH209" s="322">
        <f>IFERROR(ROUND(Raming[[#This Row],[Hoeveelheid voorzien]]*Raming[[#This Row],[Aandeel 5]]/100,2),0)</f>
        <v>0</v>
      </c>
      <c r="AI209" s="322">
        <f>IFERROR(ROUND(Raming[[#This Row],[HV5]]*Raming[[#This Row],[EHP]],2),0)</f>
        <v>0</v>
      </c>
      <c r="AJ209" s="323">
        <f>IFERROR(ROUND(Raming[[#This Row],[Hoeveelheid voorzien]]*Raming[[#This Row],[Aandeel 6]]/100,2),0)</f>
        <v>0</v>
      </c>
      <c r="AK209" s="323">
        <f>IFERROR(ROUND(Raming[[#This Row],[HV6]]*Raming[[#This Row],[EHP]],2),0)</f>
        <v>0</v>
      </c>
      <c r="AL209" s="324">
        <f>IFERROR(ROUND(Raming[[#This Row],[Hoeveelheid voorzien]]*Raming[[#This Row],[Aandeel 7]]/100,2),0)</f>
        <v>0</v>
      </c>
      <c r="AM209" s="324">
        <f>IFERROR(ROUND(Raming[[#This Row],[HV7]]*Raming[[#This Row],[EHP]],2),0)</f>
        <v>0</v>
      </c>
      <c r="AN209" s="89">
        <f>Raming[[#This Row],[HV7]]+Raming[[#This Row],[HV6]]+Raming[[#This Row],[HV5]]+Raming[[#This Row],[HV4]]+Raming[[#This Row],[HV3]]+Raming[[#This Row],[HV2]]+Raming[[#This Row],[HV1]]</f>
        <v>0</v>
      </c>
      <c r="AO209" s="89"/>
      <c r="AP209" s="94" t="str">
        <f>IFERROR(ROUND(AVERAGE(Raming[[#This Row],[kolom niet invullen]:[243/001]]),2),"")</f>
        <v/>
      </c>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row>
    <row r="210" spans="1:111">
      <c r="A210" s="156">
        <f>IF(Raming[[#This Row],[Nummering]]=1,SUM($B$9:B210),0)</f>
        <v>117</v>
      </c>
      <c r="B210" s="242">
        <f>IF(Raming[[#This Row],[Hoeveelheid voorzien]]&gt;0,1,0)</f>
        <v>1</v>
      </c>
      <c r="C210" s="93" t="s">
        <v>60</v>
      </c>
      <c r="D210" s="47"/>
      <c r="E210" s="49" t="s">
        <v>292</v>
      </c>
      <c r="F210" s="47"/>
      <c r="G210" s="22" t="s">
        <v>790</v>
      </c>
      <c r="H210" s="233"/>
      <c r="I210" s="47" t="s">
        <v>58</v>
      </c>
      <c r="J210" s="295" t="s">
        <v>63</v>
      </c>
      <c r="K210" s="94">
        <v>330.86</v>
      </c>
      <c r="L210" s="327"/>
      <c r="M210" s="48" t="s">
        <v>792</v>
      </c>
      <c r="N210" s="99" t="s">
        <v>722</v>
      </c>
      <c r="O210" s="92">
        <v>15</v>
      </c>
      <c r="P210" s="73">
        <f>Raming[[#This Row],[Hoeveelheid voorzien]]*Raming[[#This Row],[EHP]]</f>
        <v>4962.9000000000005</v>
      </c>
      <c r="Q210" s="96" t="s">
        <v>64</v>
      </c>
      <c r="R210" s="74"/>
      <c r="S210" s="75">
        <v>100</v>
      </c>
      <c r="T210" s="330"/>
      <c r="U210" s="331"/>
      <c r="V210" s="332"/>
      <c r="W210" s="333"/>
      <c r="X210" s="334"/>
      <c r="Y210" s="89">
        <f>SUM(Raming[[#This Row],[Aquafin]:[Aandeel 7]])</f>
        <v>100</v>
      </c>
      <c r="Z210" s="318">
        <f>IFERROR(ROUND(Raming[[#This Row],[Hoeveelheid voorzien]]*Raming[[#This Row],[Aquafin]]/100,2),0)</f>
        <v>0</v>
      </c>
      <c r="AA210" s="318">
        <f>IFERROR(ROUND(Raming[[#This Row],[HV1]]*Raming[[#This Row],[EHP]],2),0)</f>
        <v>0</v>
      </c>
      <c r="AB210" s="319">
        <f>IFERROR(ROUND(Raming[[#This Row],[Hoeveelheid voorzien]]*Raming[[#This Row],[Aandeel 2]]/100,2),0)</f>
        <v>15</v>
      </c>
      <c r="AC210" s="319">
        <f>IFERROR(ROUND(Raming[[#This Row],[HV2]]*Raming[[#This Row],[EHP]],2),0)</f>
        <v>4962.8999999999996</v>
      </c>
      <c r="AD210" s="320">
        <f>IFERROR(ROUND(Raming[[#This Row],[Hoeveelheid voorzien]]*Raming[[#This Row],[Aandeel 3]]/100,2),0)</f>
        <v>0</v>
      </c>
      <c r="AE210" s="320">
        <f>IFERROR(ROUND(Raming[[#This Row],[HV3]]*Raming[[#This Row],[EHP]],2),0)</f>
        <v>0</v>
      </c>
      <c r="AF210" s="321">
        <f>IFERROR(ROUND(Raming[[#This Row],[Hoeveelheid voorzien]]*Raming[[#This Row],[Aandeel 4]]/100,2),0)</f>
        <v>0</v>
      </c>
      <c r="AG210" s="321">
        <f>IFERROR(ROUND(Raming[[#This Row],[HV4]]*Raming[[#This Row],[EHP]],2),0)</f>
        <v>0</v>
      </c>
      <c r="AH210" s="322">
        <f>IFERROR(ROUND(Raming[[#This Row],[Hoeveelheid voorzien]]*Raming[[#This Row],[Aandeel 5]]/100,2),0)</f>
        <v>0</v>
      </c>
      <c r="AI210" s="322">
        <f>IFERROR(ROUND(Raming[[#This Row],[HV5]]*Raming[[#This Row],[EHP]],2),0)</f>
        <v>0</v>
      </c>
      <c r="AJ210" s="323">
        <f>IFERROR(ROUND(Raming[[#This Row],[Hoeveelheid voorzien]]*Raming[[#This Row],[Aandeel 6]]/100,2),0)</f>
        <v>0</v>
      </c>
      <c r="AK210" s="323">
        <f>IFERROR(ROUND(Raming[[#This Row],[HV6]]*Raming[[#This Row],[EHP]],2),0)</f>
        <v>0</v>
      </c>
      <c r="AL210" s="324">
        <f>IFERROR(ROUND(Raming[[#This Row],[Hoeveelheid voorzien]]*Raming[[#This Row],[Aandeel 7]]/100,2),0)</f>
        <v>0</v>
      </c>
      <c r="AM210" s="324">
        <f>IFERROR(ROUND(Raming[[#This Row],[HV7]]*Raming[[#This Row],[EHP]],2),0)</f>
        <v>0</v>
      </c>
      <c r="AN210" s="89">
        <f>Raming[[#This Row],[HV7]]+Raming[[#This Row],[HV6]]+Raming[[#This Row],[HV5]]+Raming[[#This Row],[HV4]]+Raming[[#This Row],[HV3]]+Raming[[#This Row],[HV2]]+Raming[[#This Row],[HV1]]</f>
        <v>15</v>
      </c>
      <c r="AO210" s="89"/>
      <c r="AP210" s="94" t="str">
        <f>IFERROR(ROUND(AVERAGE(Raming[[#This Row],[kolom niet invullen]:[243/001]]),2),"")</f>
        <v/>
      </c>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row>
    <row r="211" spans="1:111">
      <c r="A211" s="156">
        <f>IF(Raming[[#This Row],[Nummering]]=1,SUM($B$9:B211),0)</f>
        <v>118</v>
      </c>
      <c r="B211" s="242">
        <f>IF(Raming[[#This Row],[Hoeveelheid voorzien]]&gt;0,1,0)</f>
        <v>1</v>
      </c>
      <c r="C211" s="93" t="s">
        <v>60</v>
      </c>
      <c r="D211" s="47"/>
      <c r="E211" s="49" t="s">
        <v>292</v>
      </c>
      <c r="F211" s="47"/>
      <c r="G211" s="22" t="s">
        <v>791</v>
      </c>
      <c r="H211" s="233"/>
      <c r="I211" s="47" t="s">
        <v>58</v>
      </c>
      <c r="J211" s="47" t="s">
        <v>62</v>
      </c>
      <c r="K211" s="94">
        <v>681.36</v>
      </c>
      <c r="L211" s="327"/>
      <c r="M211" s="48"/>
      <c r="N211" s="99" t="s">
        <v>722</v>
      </c>
      <c r="O211" s="92">
        <v>4</v>
      </c>
      <c r="P211" s="73">
        <f>Raming[[#This Row],[Hoeveelheid voorzien]]*Raming[[#This Row],[EHP]]</f>
        <v>2725.44</v>
      </c>
      <c r="Q211" s="96" t="s">
        <v>64</v>
      </c>
      <c r="R211" s="74"/>
      <c r="S211" s="75">
        <v>100</v>
      </c>
      <c r="T211" s="330"/>
      <c r="U211" s="331"/>
      <c r="V211" s="332"/>
      <c r="W211" s="333"/>
      <c r="X211" s="334"/>
      <c r="Y211" s="89">
        <f>SUM(Raming[[#This Row],[Aquafin]:[Aandeel 7]])</f>
        <v>100</v>
      </c>
      <c r="Z211" s="318">
        <f>IFERROR(ROUND(Raming[[#This Row],[Hoeveelheid voorzien]]*Raming[[#This Row],[Aquafin]]/100,2),0)</f>
        <v>0</v>
      </c>
      <c r="AA211" s="318">
        <f>IFERROR(ROUND(Raming[[#This Row],[HV1]]*Raming[[#This Row],[EHP]],2),0)</f>
        <v>0</v>
      </c>
      <c r="AB211" s="319">
        <f>IFERROR(ROUND(Raming[[#This Row],[Hoeveelheid voorzien]]*Raming[[#This Row],[Aandeel 2]]/100,2),0)</f>
        <v>4</v>
      </c>
      <c r="AC211" s="319">
        <f>IFERROR(ROUND(Raming[[#This Row],[HV2]]*Raming[[#This Row],[EHP]],2),0)</f>
        <v>2725.44</v>
      </c>
      <c r="AD211" s="320">
        <f>IFERROR(ROUND(Raming[[#This Row],[Hoeveelheid voorzien]]*Raming[[#This Row],[Aandeel 3]]/100,2),0)</f>
        <v>0</v>
      </c>
      <c r="AE211" s="320">
        <f>IFERROR(ROUND(Raming[[#This Row],[HV3]]*Raming[[#This Row],[EHP]],2),0)</f>
        <v>0</v>
      </c>
      <c r="AF211" s="321">
        <f>IFERROR(ROUND(Raming[[#This Row],[Hoeveelheid voorzien]]*Raming[[#This Row],[Aandeel 4]]/100,2),0)</f>
        <v>0</v>
      </c>
      <c r="AG211" s="321">
        <f>IFERROR(ROUND(Raming[[#This Row],[HV4]]*Raming[[#This Row],[EHP]],2),0)</f>
        <v>0</v>
      </c>
      <c r="AH211" s="322">
        <f>IFERROR(ROUND(Raming[[#This Row],[Hoeveelheid voorzien]]*Raming[[#This Row],[Aandeel 5]]/100,2),0)</f>
        <v>0</v>
      </c>
      <c r="AI211" s="322">
        <f>IFERROR(ROUND(Raming[[#This Row],[HV5]]*Raming[[#This Row],[EHP]],2),0)</f>
        <v>0</v>
      </c>
      <c r="AJ211" s="323">
        <f>IFERROR(ROUND(Raming[[#This Row],[Hoeveelheid voorzien]]*Raming[[#This Row],[Aandeel 6]]/100,2),0)</f>
        <v>0</v>
      </c>
      <c r="AK211" s="323">
        <f>IFERROR(ROUND(Raming[[#This Row],[HV6]]*Raming[[#This Row],[EHP]],2),0)</f>
        <v>0</v>
      </c>
      <c r="AL211" s="324">
        <f>IFERROR(ROUND(Raming[[#This Row],[Hoeveelheid voorzien]]*Raming[[#This Row],[Aandeel 7]]/100,2),0)</f>
        <v>0</v>
      </c>
      <c r="AM211" s="324">
        <f>IFERROR(ROUND(Raming[[#This Row],[HV7]]*Raming[[#This Row],[EHP]],2),0)</f>
        <v>0</v>
      </c>
      <c r="AN211" s="89">
        <f>Raming[[#This Row],[HV7]]+Raming[[#This Row],[HV6]]+Raming[[#This Row],[HV5]]+Raming[[#This Row],[HV4]]+Raming[[#This Row],[HV3]]+Raming[[#This Row],[HV2]]+Raming[[#This Row],[HV1]]</f>
        <v>4</v>
      </c>
      <c r="AO211" s="89"/>
      <c r="AP211" s="94" t="str">
        <f>IFERROR(ROUND(AVERAGE(Raming[[#This Row],[kolom niet invullen]:[243/001]]),2),"")</f>
        <v/>
      </c>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row>
    <row r="212" spans="1:111" ht="22.5">
      <c r="A212" s="156">
        <f>IF(Raming[[#This Row],[Nummering]]=1,SUM($B$9:B212),0)</f>
        <v>119</v>
      </c>
      <c r="B212" s="242">
        <f>IF(Raming[[#This Row],[Hoeveelheid voorzien]]&gt;0,1,0)</f>
        <v>1</v>
      </c>
      <c r="C212" s="93" t="s">
        <v>60</v>
      </c>
      <c r="D212" s="47"/>
      <c r="E212" s="49" t="s">
        <v>61</v>
      </c>
      <c r="F212" s="47"/>
      <c r="G212" s="54" t="s">
        <v>820</v>
      </c>
      <c r="H212" s="233"/>
      <c r="I212" s="47" t="s">
        <v>58</v>
      </c>
      <c r="J212" s="47" t="s">
        <v>62</v>
      </c>
      <c r="K212" s="94">
        <v>332.27</v>
      </c>
      <c r="L212" s="327"/>
      <c r="M212" s="48" t="s">
        <v>794</v>
      </c>
      <c r="N212" s="99" t="s">
        <v>722</v>
      </c>
      <c r="O212" s="92">
        <v>8</v>
      </c>
      <c r="P212" s="73">
        <f>Raming[[#This Row],[Hoeveelheid voorzien]]*Raming[[#This Row],[EHP]]</f>
        <v>2658.16</v>
      </c>
      <c r="Q212" s="96" t="s">
        <v>64</v>
      </c>
      <c r="R212" s="74"/>
      <c r="S212" s="75">
        <v>100</v>
      </c>
      <c r="T212" s="330"/>
      <c r="U212" s="331"/>
      <c r="V212" s="332"/>
      <c r="W212" s="333"/>
      <c r="X212" s="334"/>
      <c r="Y212" s="89">
        <f>SUM(Raming[[#This Row],[Aquafin]:[Aandeel 7]])</f>
        <v>100</v>
      </c>
      <c r="Z212" s="318">
        <f>IFERROR(ROUND(Raming[[#This Row],[Hoeveelheid voorzien]]*Raming[[#This Row],[Aquafin]]/100,2),0)</f>
        <v>0</v>
      </c>
      <c r="AA212" s="318">
        <f>IFERROR(ROUND(Raming[[#This Row],[HV1]]*Raming[[#This Row],[EHP]],2),0)</f>
        <v>0</v>
      </c>
      <c r="AB212" s="319">
        <f>IFERROR(ROUND(Raming[[#This Row],[Hoeveelheid voorzien]]*Raming[[#This Row],[Aandeel 2]]/100,2),0)</f>
        <v>8</v>
      </c>
      <c r="AC212" s="319">
        <f>IFERROR(ROUND(Raming[[#This Row],[HV2]]*Raming[[#This Row],[EHP]],2),0)</f>
        <v>2658.16</v>
      </c>
      <c r="AD212" s="320">
        <f>IFERROR(ROUND(Raming[[#This Row],[Hoeveelheid voorzien]]*Raming[[#This Row],[Aandeel 3]]/100,2),0)</f>
        <v>0</v>
      </c>
      <c r="AE212" s="320">
        <f>IFERROR(ROUND(Raming[[#This Row],[HV3]]*Raming[[#This Row],[EHP]],2),0)</f>
        <v>0</v>
      </c>
      <c r="AF212" s="321">
        <f>IFERROR(ROUND(Raming[[#This Row],[Hoeveelheid voorzien]]*Raming[[#This Row],[Aandeel 4]]/100,2),0)</f>
        <v>0</v>
      </c>
      <c r="AG212" s="321">
        <f>IFERROR(ROUND(Raming[[#This Row],[HV4]]*Raming[[#This Row],[EHP]],2),0)</f>
        <v>0</v>
      </c>
      <c r="AH212" s="322">
        <f>IFERROR(ROUND(Raming[[#This Row],[Hoeveelheid voorzien]]*Raming[[#This Row],[Aandeel 5]]/100,2),0)</f>
        <v>0</v>
      </c>
      <c r="AI212" s="322">
        <f>IFERROR(ROUND(Raming[[#This Row],[HV5]]*Raming[[#This Row],[EHP]],2),0)</f>
        <v>0</v>
      </c>
      <c r="AJ212" s="323">
        <f>IFERROR(ROUND(Raming[[#This Row],[Hoeveelheid voorzien]]*Raming[[#This Row],[Aandeel 6]]/100,2),0)</f>
        <v>0</v>
      </c>
      <c r="AK212" s="323">
        <f>IFERROR(ROUND(Raming[[#This Row],[HV6]]*Raming[[#This Row],[EHP]],2),0)</f>
        <v>0</v>
      </c>
      <c r="AL212" s="324">
        <f>IFERROR(ROUND(Raming[[#This Row],[Hoeveelheid voorzien]]*Raming[[#This Row],[Aandeel 7]]/100,2),0)</f>
        <v>0</v>
      </c>
      <c r="AM212" s="324">
        <f>IFERROR(ROUND(Raming[[#This Row],[HV7]]*Raming[[#This Row],[EHP]],2),0)</f>
        <v>0</v>
      </c>
      <c r="AN212" s="89">
        <f>Raming[[#This Row],[HV7]]+Raming[[#This Row],[HV6]]+Raming[[#This Row],[HV5]]+Raming[[#This Row],[HV4]]+Raming[[#This Row],[HV3]]+Raming[[#This Row],[HV2]]+Raming[[#This Row],[HV1]]</f>
        <v>8</v>
      </c>
      <c r="AO212" s="89"/>
      <c r="AP212" s="94" t="str">
        <f>IFERROR(ROUND(AVERAGE(Raming[[#This Row],[kolom niet invullen]:[243/001]]),2),"")</f>
        <v/>
      </c>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row>
    <row r="213" spans="1:111" ht="22.5">
      <c r="A213" s="156">
        <f>IF(Raming[[#This Row],[Nummering]]=1,SUM($B$9:B213),0)</f>
        <v>120</v>
      </c>
      <c r="B213" s="242">
        <f>IF(Raming[[#This Row],[Hoeveelheid voorzien]]&gt;0,1,0)</f>
        <v>1</v>
      </c>
      <c r="C213" s="93" t="s">
        <v>60</v>
      </c>
      <c r="D213" s="47"/>
      <c r="E213" s="49" t="s">
        <v>61</v>
      </c>
      <c r="F213" s="47"/>
      <c r="G213" s="54" t="s">
        <v>821</v>
      </c>
      <c r="H213" s="233"/>
      <c r="I213" s="47" t="s">
        <v>58</v>
      </c>
      <c r="J213" s="47" t="s">
        <v>62</v>
      </c>
      <c r="K213" s="94">
        <v>54.04</v>
      </c>
      <c r="L213" s="327"/>
      <c r="M213" s="48" t="s">
        <v>794</v>
      </c>
      <c r="N213" s="99" t="s">
        <v>722</v>
      </c>
      <c r="O213" s="92">
        <v>8</v>
      </c>
      <c r="P213" s="73">
        <f>Raming[[#This Row],[Hoeveelheid voorzien]]*Raming[[#This Row],[EHP]]</f>
        <v>432.32</v>
      </c>
      <c r="Q213" s="96" t="s">
        <v>64</v>
      </c>
      <c r="R213" s="74"/>
      <c r="S213" s="75">
        <v>100</v>
      </c>
      <c r="T213" s="330"/>
      <c r="U213" s="331"/>
      <c r="V213" s="332"/>
      <c r="W213" s="333"/>
      <c r="X213" s="334"/>
      <c r="Y213" s="89">
        <f>SUM(Raming[[#This Row],[Aquafin]:[Aandeel 7]])</f>
        <v>100</v>
      </c>
      <c r="Z213" s="318">
        <f>IFERROR(ROUND(Raming[[#This Row],[Hoeveelheid voorzien]]*Raming[[#This Row],[Aquafin]]/100,2),0)</f>
        <v>0</v>
      </c>
      <c r="AA213" s="318">
        <f>IFERROR(ROUND(Raming[[#This Row],[HV1]]*Raming[[#This Row],[EHP]],2),0)</f>
        <v>0</v>
      </c>
      <c r="AB213" s="319">
        <f>IFERROR(ROUND(Raming[[#This Row],[Hoeveelheid voorzien]]*Raming[[#This Row],[Aandeel 2]]/100,2),0)</f>
        <v>8</v>
      </c>
      <c r="AC213" s="319">
        <f>IFERROR(ROUND(Raming[[#This Row],[HV2]]*Raming[[#This Row],[EHP]],2),0)</f>
        <v>432.32</v>
      </c>
      <c r="AD213" s="320">
        <f>IFERROR(ROUND(Raming[[#This Row],[Hoeveelheid voorzien]]*Raming[[#This Row],[Aandeel 3]]/100,2),0)</f>
        <v>0</v>
      </c>
      <c r="AE213" s="320">
        <f>IFERROR(ROUND(Raming[[#This Row],[HV3]]*Raming[[#This Row],[EHP]],2),0)</f>
        <v>0</v>
      </c>
      <c r="AF213" s="321">
        <f>IFERROR(ROUND(Raming[[#This Row],[Hoeveelheid voorzien]]*Raming[[#This Row],[Aandeel 4]]/100,2),0)</f>
        <v>0</v>
      </c>
      <c r="AG213" s="321">
        <f>IFERROR(ROUND(Raming[[#This Row],[HV4]]*Raming[[#This Row],[EHP]],2),0)</f>
        <v>0</v>
      </c>
      <c r="AH213" s="322">
        <f>IFERROR(ROUND(Raming[[#This Row],[Hoeveelheid voorzien]]*Raming[[#This Row],[Aandeel 5]]/100,2),0)</f>
        <v>0</v>
      </c>
      <c r="AI213" s="322">
        <f>IFERROR(ROUND(Raming[[#This Row],[HV5]]*Raming[[#This Row],[EHP]],2),0)</f>
        <v>0</v>
      </c>
      <c r="AJ213" s="323">
        <f>IFERROR(ROUND(Raming[[#This Row],[Hoeveelheid voorzien]]*Raming[[#This Row],[Aandeel 6]]/100,2),0)</f>
        <v>0</v>
      </c>
      <c r="AK213" s="323">
        <f>IFERROR(ROUND(Raming[[#This Row],[HV6]]*Raming[[#This Row],[EHP]],2),0)</f>
        <v>0</v>
      </c>
      <c r="AL213" s="324">
        <f>IFERROR(ROUND(Raming[[#This Row],[Hoeveelheid voorzien]]*Raming[[#This Row],[Aandeel 7]]/100,2),0)</f>
        <v>0</v>
      </c>
      <c r="AM213" s="324">
        <f>IFERROR(ROUND(Raming[[#This Row],[HV7]]*Raming[[#This Row],[EHP]],2),0)</f>
        <v>0</v>
      </c>
      <c r="AN213" s="89">
        <f>Raming[[#This Row],[HV7]]+Raming[[#This Row],[HV6]]+Raming[[#This Row],[HV5]]+Raming[[#This Row],[HV4]]+Raming[[#This Row],[HV3]]+Raming[[#This Row],[HV2]]+Raming[[#This Row],[HV1]]</f>
        <v>8</v>
      </c>
      <c r="AO213" s="89"/>
      <c r="AP213" s="94" t="str">
        <f>IFERROR(ROUND(AVERAGE(Raming[[#This Row],[kolom niet invullen]:[243/001]]),2),"")</f>
        <v/>
      </c>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row>
    <row r="214" spans="1:111">
      <c r="A214" s="156">
        <f>IF(Raming[[#This Row],[Nummering]]=1,SUM($B$9:B214),0)</f>
        <v>0</v>
      </c>
      <c r="B214" s="242">
        <f>IF(Raming[[#This Row],[Hoeveelheid voorzien]]&gt;0,1,0)</f>
        <v>0</v>
      </c>
      <c r="C214" s="113"/>
      <c r="D214" s="113" t="s">
        <v>293</v>
      </c>
      <c r="E214" s="113"/>
      <c r="F214" s="113" t="s">
        <v>294</v>
      </c>
      <c r="G214" s="131"/>
      <c r="H214" s="231"/>
      <c r="I214" s="113"/>
      <c r="J214" s="113" t="s">
        <v>28</v>
      </c>
      <c r="K214" s="94" t="s">
        <v>28</v>
      </c>
      <c r="L214" s="326"/>
      <c r="M214" s="45"/>
      <c r="N214" s="46"/>
      <c r="P214" s="73"/>
      <c r="Q214" s="96"/>
      <c r="R214" s="74"/>
      <c r="S214" s="75">
        <v>100</v>
      </c>
      <c r="T214" s="330"/>
      <c r="U214" s="331"/>
      <c r="V214" s="332"/>
      <c r="W214" s="333"/>
      <c r="X214" s="334"/>
      <c r="Y214" s="89">
        <f>SUM(Raming[[#This Row],[Aquafin]:[Aandeel 7]])</f>
        <v>100</v>
      </c>
      <c r="Z214" s="318">
        <f>IFERROR(ROUND(Raming[[#This Row],[Hoeveelheid voorzien]]*Raming[[#This Row],[Aquafin]]/100,2),0)</f>
        <v>0</v>
      </c>
      <c r="AA214" s="318">
        <f>IFERROR(ROUND(Raming[[#This Row],[HV1]]*Raming[[#This Row],[EHP]],2),0)</f>
        <v>0</v>
      </c>
      <c r="AB214" s="319">
        <f>IFERROR(ROUND(Raming[[#This Row],[Hoeveelheid voorzien]]*Raming[[#This Row],[Aandeel 2]]/100,2),0)</f>
        <v>0</v>
      </c>
      <c r="AC214" s="319">
        <f>IFERROR(ROUND(Raming[[#This Row],[HV2]]*Raming[[#This Row],[EHP]],2),0)</f>
        <v>0</v>
      </c>
      <c r="AD214" s="320">
        <f>IFERROR(ROUND(Raming[[#This Row],[Hoeveelheid voorzien]]*Raming[[#This Row],[Aandeel 3]]/100,2),0)</f>
        <v>0</v>
      </c>
      <c r="AE214" s="320">
        <f>IFERROR(ROUND(Raming[[#This Row],[HV3]]*Raming[[#This Row],[EHP]],2),0)</f>
        <v>0</v>
      </c>
      <c r="AF214" s="321">
        <f>IFERROR(ROUND(Raming[[#This Row],[Hoeveelheid voorzien]]*Raming[[#This Row],[Aandeel 4]]/100,2),0)</f>
        <v>0</v>
      </c>
      <c r="AG214" s="321">
        <f>IFERROR(ROUND(Raming[[#This Row],[HV4]]*Raming[[#This Row],[EHP]],2),0)</f>
        <v>0</v>
      </c>
      <c r="AH214" s="322">
        <f>IFERROR(ROUND(Raming[[#This Row],[Hoeveelheid voorzien]]*Raming[[#This Row],[Aandeel 5]]/100,2),0)</f>
        <v>0</v>
      </c>
      <c r="AI214" s="322">
        <f>IFERROR(ROUND(Raming[[#This Row],[HV5]]*Raming[[#This Row],[EHP]],2),0)</f>
        <v>0</v>
      </c>
      <c r="AJ214" s="323">
        <f>IFERROR(ROUND(Raming[[#This Row],[Hoeveelheid voorzien]]*Raming[[#This Row],[Aandeel 6]]/100,2),0)</f>
        <v>0</v>
      </c>
      <c r="AK214" s="323">
        <f>IFERROR(ROUND(Raming[[#This Row],[HV6]]*Raming[[#This Row],[EHP]],2),0)</f>
        <v>0</v>
      </c>
      <c r="AL214" s="324">
        <f>IFERROR(ROUND(Raming[[#This Row],[Hoeveelheid voorzien]]*Raming[[#This Row],[Aandeel 7]]/100,2),0)</f>
        <v>0</v>
      </c>
      <c r="AM214" s="324">
        <f>IFERROR(ROUND(Raming[[#This Row],[HV7]]*Raming[[#This Row],[EHP]],2),0)</f>
        <v>0</v>
      </c>
      <c r="AN214" s="89">
        <f>Raming[[#This Row],[HV7]]+Raming[[#This Row],[HV6]]+Raming[[#This Row],[HV5]]+Raming[[#This Row],[HV4]]+Raming[[#This Row],[HV3]]+Raming[[#This Row],[HV2]]+Raming[[#This Row],[HV1]]</f>
        <v>0</v>
      </c>
      <c r="AO214" s="89"/>
      <c r="AP214" s="94" t="str">
        <f>IFERROR(ROUND(AVERAGE(Raming[[#This Row],[kolom niet invullen]:[243/001]]),2),"")</f>
        <v/>
      </c>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row>
    <row r="215" spans="1:111">
      <c r="A215" s="156">
        <f>IF(Raming[[#This Row],[Nummering]]=1,SUM($B$9:B215),0)</f>
        <v>0</v>
      </c>
      <c r="B215" s="242">
        <f>IF(Raming[[#This Row],[Hoeveelheid voorzien]]&gt;0,1,0)</f>
        <v>0</v>
      </c>
      <c r="C215" s="93" t="s">
        <v>60</v>
      </c>
      <c r="D215" s="47"/>
      <c r="E215" s="134" t="s">
        <v>61</v>
      </c>
      <c r="F215" s="47"/>
      <c r="G215" s="136" t="s">
        <v>295</v>
      </c>
      <c r="H215" s="233"/>
      <c r="I215" s="47"/>
      <c r="J215" s="47"/>
      <c r="K215" s="94" t="s">
        <v>28</v>
      </c>
      <c r="L215" s="327"/>
      <c r="M215" s="48"/>
      <c r="N215" s="99"/>
      <c r="P215" s="73"/>
      <c r="Q215" s="96" t="s">
        <v>64</v>
      </c>
      <c r="R215" s="74"/>
      <c r="S215" s="75">
        <v>100</v>
      </c>
      <c r="T215" s="330"/>
      <c r="U215" s="331"/>
      <c r="V215" s="332"/>
      <c r="W215" s="333"/>
      <c r="X215" s="334"/>
      <c r="Y215" s="89">
        <f>SUM(Raming[[#This Row],[Aquafin]:[Aandeel 7]])</f>
        <v>100</v>
      </c>
      <c r="Z215" s="318">
        <f>IFERROR(ROUND(Raming[[#This Row],[Hoeveelheid voorzien]]*Raming[[#This Row],[Aquafin]]/100,2),0)</f>
        <v>0</v>
      </c>
      <c r="AA215" s="318">
        <f>IFERROR(ROUND(Raming[[#This Row],[HV1]]*Raming[[#This Row],[EHP]],2),0)</f>
        <v>0</v>
      </c>
      <c r="AB215" s="319">
        <f>IFERROR(ROUND(Raming[[#This Row],[Hoeveelheid voorzien]]*Raming[[#This Row],[Aandeel 2]]/100,2),0)</f>
        <v>0</v>
      </c>
      <c r="AC215" s="319">
        <f>IFERROR(ROUND(Raming[[#This Row],[HV2]]*Raming[[#This Row],[EHP]],2),0)</f>
        <v>0</v>
      </c>
      <c r="AD215" s="320">
        <f>IFERROR(ROUND(Raming[[#This Row],[Hoeveelheid voorzien]]*Raming[[#This Row],[Aandeel 3]]/100,2),0)</f>
        <v>0</v>
      </c>
      <c r="AE215" s="320">
        <f>IFERROR(ROUND(Raming[[#This Row],[HV3]]*Raming[[#This Row],[EHP]],2),0)</f>
        <v>0</v>
      </c>
      <c r="AF215" s="321">
        <f>IFERROR(ROUND(Raming[[#This Row],[Hoeveelheid voorzien]]*Raming[[#This Row],[Aandeel 4]]/100,2),0)</f>
        <v>0</v>
      </c>
      <c r="AG215" s="321">
        <f>IFERROR(ROUND(Raming[[#This Row],[HV4]]*Raming[[#This Row],[EHP]],2),0)</f>
        <v>0</v>
      </c>
      <c r="AH215" s="322">
        <f>IFERROR(ROUND(Raming[[#This Row],[Hoeveelheid voorzien]]*Raming[[#This Row],[Aandeel 5]]/100,2),0)</f>
        <v>0</v>
      </c>
      <c r="AI215" s="322">
        <f>IFERROR(ROUND(Raming[[#This Row],[HV5]]*Raming[[#This Row],[EHP]],2),0)</f>
        <v>0</v>
      </c>
      <c r="AJ215" s="323">
        <f>IFERROR(ROUND(Raming[[#This Row],[Hoeveelheid voorzien]]*Raming[[#This Row],[Aandeel 6]]/100,2),0)</f>
        <v>0</v>
      </c>
      <c r="AK215" s="323">
        <f>IFERROR(ROUND(Raming[[#This Row],[HV6]]*Raming[[#This Row],[EHP]],2),0)</f>
        <v>0</v>
      </c>
      <c r="AL215" s="324">
        <f>IFERROR(ROUND(Raming[[#This Row],[Hoeveelheid voorzien]]*Raming[[#This Row],[Aandeel 7]]/100,2),0)</f>
        <v>0</v>
      </c>
      <c r="AM215" s="324">
        <f>IFERROR(ROUND(Raming[[#This Row],[HV7]]*Raming[[#This Row],[EHP]],2),0)</f>
        <v>0</v>
      </c>
      <c r="AN215" s="89">
        <f>Raming[[#This Row],[HV7]]+Raming[[#This Row],[HV6]]+Raming[[#This Row],[HV5]]+Raming[[#This Row],[HV4]]+Raming[[#This Row],[HV3]]+Raming[[#This Row],[HV2]]+Raming[[#This Row],[HV1]]</f>
        <v>0</v>
      </c>
      <c r="AO215" s="89"/>
      <c r="AP215" s="94" t="str">
        <f>IFERROR(ROUND(AVERAGE(Raming[[#This Row],[kolom niet invullen]:[243/001]]),2),"")</f>
        <v/>
      </c>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row>
    <row r="216" spans="1:111" ht="22.5">
      <c r="A216" s="156">
        <f>IF(Raming[[#This Row],[Nummering]]=1,SUM($B$9:B216),0)</f>
        <v>121</v>
      </c>
      <c r="B216" s="242">
        <f>IF(Raming[[#This Row],[Hoeveelheid voorzien]]&gt;0,1,0)</f>
        <v>1</v>
      </c>
      <c r="C216" s="93" t="s">
        <v>60</v>
      </c>
      <c r="D216" s="47"/>
      <c r="E216" s="134" t="s">
        <v>61</v>
      </c>
      <c r="F216" s="47"/>
      <c r="G216" s="54" t="s">
        <v>822</v>
      </c>
      <c r="H216" s="233"/>
      <c r="I216" s="47" t="s">
        <v>58</v>
      </c>
      <c r="J216" s="47" t="s">
        <v>62</v>
      </c>
      <c r="K216" s="94">
        <v>421.1</v>
      </c>
      <c r="L216" s="327"/>
      <c r="M216" s="48"/>
      <c r="N216" s="99" t="s">
        <v>722</v>
      </c>
      <c r="O216" s="92">
        <v>8</v>
      </c>
      <c r="P216" s="73">
        <f>Raming[[#This Row],[Hoeveelheid voorzien]]*Raming[[#This Row],[EHP]]</f>
        <v>3368.8</v>
      </c>
      <c r="Q216" s="96" t="s">
        <v>64</v>
      </c>
      <c r="R216" s="74"/>
      <c r="S216" s="75">
        <v>100</v>
      </c>
      <c r="T216" s="330"/>
      <c r="U216" s="331"/>
      <c r="V216" s="332"/>
      <c r="W216" s="333"/>
      <c r="X216" s="334"/>
      <c r="Y216" s="89">
        <f>SUM(Raming[[#This Row],[Aquafin]:[Aandeel 7]])</f>
        <v>100</v>
      </c>
      <c r="Z216" s="318">
        <f>IFERROR(ROUND(Raming[[#This Row],[Hoeveelheid voorzien]]*Raming[[#This Row],[Aquafin]]/100,2),0)</f>
        <v>0</v>
      </c>
      <c r="AA216" s="318">
        <f>IFERROR(ROUND(Raming[[#This Row],[HV1]]*Raming[[#This Row],[EHP]],2),0)</f>
        <v>0</v>
      </c>
      <c r="AB216" s="319">
        <f>IFERROR(ROUND(Raming[[#This Row],[Hoeveelheid voorzien]]*Raming[[#This Row],[Aandeel 2]]/100,2),0)</f>
        <v>8</v>
      </c>
      <c r="AC216" s="319">
        <f>IFERROR(ROUND(Raming[[#This Row],[HV2]]*Raming[[#This Row],[EHP]],2),0)</f>
        <v>3368.8</v>
      </c>
      <c r="AD216" s="320">
        <f>IFERROR(ROUND(Raming[[#This Row],[Hoeveelheid voorzien]]*Raming[[#This Row],[Aandeel 3]]/100,2),0)</f>
        <v>0</v>
      </c>
      <c r="AE216" s="320">
        <f>IFERROR(ROUND(Raming[[#This Row],[HV3]]*Raming[[#This Row],[EHP]],2),0)</f>
        <v>0</v>
      </c>
      <c r="AF216" s="321">
        <f>IFERROR(ROUND(Raming[[#This Row],[Hoeveelheid voorzien]]*Raming[[#This Row],[Aandeel 4]]/100,2),0)</f>
        <v>0</v>
      </c>
      <c r="AG216" s="321">
        <f>IFERROR(ROUND(Raming[[#This Row],[HV4]]*Raming[[#This Row],[EHP]],2),0)</f>
        <v>0</v>
      </c>
      <c r="AH216" s="322">
        <f>IFERROR(ROUND(Raming[[#This Row],[Hoeveelheid voorzien]]*Raming[[#This Row],[Aandeel 5]]/100,2),0)</f>
        <v>0</v>
      </c>
      <c r="AI216" s="322">
        <f>IFERROR(ROUND(Raming[[#This Row],[HV5]]*Raming[[#This Row],[EHP]],2),0)</f>
        <v>0</v>
      </c>
      <c r="AJ216" s="323">
        <f>IFERROR(ROUND(Raming[[#This Row],[Hoeveelheid voorzien]]*Raming[[#This Row],[Aandeel 6]]/100,2),0)</f>
        <v>0</v>
      </c>
      <c r="AK216" s="323">
        <f>IFERROR(ROUND(Raming[[#This Row],[HV6]]*Raming[[#This Row],[EHP]],2),0)</f>
        <v>0</v>
      </c>
      <c r="AL216" s="324">
        <f>IFERROR(ROUND(Raming[[#This Row],[Hoeveelheid voorzien]]*Raming[[#This Row],[Aandeel 7]]/100,2),0)</f>
        <v>0</v>
      </c>
      <c r="AM216" s="324">
        <f>IFERROR(ROUND(Raming[[#This Row],[HV7]]*Raming[[#This Row],[EHP]],2),0)</f>
        <v>0</v>
      </c>
      <c r="AN216" s="89">
        <f>Raming[[#This Row],[HV7]]+Raming[[#This Row],[HV6]]+Raming[[#This Row],[HV5]]+Raming[[#This Row],[HV4]]+Raming[[#This Row],[HV3]]+Raming[[#This Row],[HV2]]+Raming[[#This Row],[HV1]]</f>
        <v>8</v>
      </c>
      <c r="AO216" s="89"/>
      <c r="AP216" s="94" t="str">
        <f>IFERROR(ROUND(AVERAGE(Raming[[#This Row],[kolom niet invullen]:[243/001]]),2),"")</f>
        <v/>
      </c>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row>
    <row r="217" spans="1:111" ht="33.75">
      <c r="A217" s="156">
        <f>IF(Raming[[#This Row],[Nummering]]=1,SUM($B$9:B217),0)</f>
        <v>122</v>
      </c>
      <c r="B217" s="242">
        <f>IF(Raming[[#This Row],[Hoeveelheid voorzien]]&gt;0,1,0)</f>
        <v>1</v>
      </c>
      <c r="C217" s="93" t="s">
        <v>60</v>
      </c>
      <c r="D217" s="47"/>
      <c r="E217" s="134" t="s">
        <v>61</v>
      </c>
      <c r="F217" s="47"/>
      <c r="G217" s="54" t="s">
        <v>823</v>
      </c>
      <c r="H217" s="233"/>
      <c r="I217" s="47" t="s">
        <v>58</v>
      </c>
      <c r="J217" s="47" t="s">
        <v>62</v>
      </c>
      <c r="K217" s="94">
        <v>193.29</v>
      </c>
      <c r="L217" s="327"/>
      <c r="M217" s="48"/>
      <c r="N217" s="99" t="s">
        <v>722</v>
      </c>
      <c r="O217" s="92">
        <v>8</v>
      </c>
      <c r="P217" s="73">
        <f>Raming[[#This Row],[Hoeveelheid voorzien]]*Raming[[#This Row],[EHP]]</f>
        <v>1546.32</v>
      </c>
      <c r="Q217" s="96" t="s">
        <v>64</v>
      </c>
      <c r="R217" s="74"/>
      <c r="S217" s="75">
        <v>100</v>
      </c>
      <c r="T217" s="330"/>
      <c r="U217" s="331"/>
      <c r="V217" s="332"/>
      <c r="W217" s="333"/>
      <c r="X217" s="334"/>
      <c r="Y217" s="89">
        <f>SUM(Raming[[#This Row],[Aquafin]:[Aandeel 7]])</f>
        <v>100</v>
      </c>
      <c r="Z217" s="318">
        <f>IFERROR(ROUND(Raming[[#This Row],[Hoeveelheid voorzien]]*Raming[[#This Row],[Aquafin]]/100,2),0)</f>
        <v>0</v>
      </c>
      <c r="AA217" s="318">
        <f>IFERROR(ROUND(Raming[[#This Row],[HV1]]*Raming[[#This Row],[EHP]],2),0)</f>
        <v>0</v>
      </c>
      <c r="AB217" s="319">
        <f>IFERROR(ROUND(Raming[[#This Row],[Hoeveelheid voorzien]]*Raming[[#This Row],[Aandeel 2]]/100,2),0)</f>
        <v>8</v>
      </c>
      <c r="AC217" s="319">
        <f>IFERROR(ROUND(Raming[[#This Row],[HV2]]*Raming[[#This Row],[EHP]],2),0)</f>
        <v>1546.32</v>
      </c>
      <c r="AD217" s="320">
        <f>IFERROR(ROUND(Raming[[#This Row],[Hoeveelheid voorzien]]*Raming[[#This Row],[Aandeel 3]]/100,2),0)</f>
        <v>0</v>
      </c>
      <c r="AE217" s="320">
        <f>IFERROR(ROUND(Raming[[#This Row],[HV3]]*Raming[[#This Row],[EHP]],2),0)</f>
        <v>0</v>
      </c>
      <c r="AF217" s="321">
        <f>IFERROR(ROUND(Raming[[#This Row],[Hoeveelheid voorzien]]*Raming[[#This Row],[Aandeel 4]]/100,2),0)</f>
        <v>0</v>
      </c>
      <c r="AG217" s="321">
        <f>IFERROR(ROUND(Raming[[#This Row],[HV4]]*Raming[[#This Row],[EHP]],2),0)</f>
        <v>0</v>
      </c>
      <c r="AH217" s="322">
        <f>IFERROR(ROUND(Raming[[#This Row],[Hoeveelheid voorzien]]*Raming[[#This Row],[Aandeel 5]]/100,2),0)</f>
        <v>0</v>
      </c>
      <c r="AI217" s="322">
        <f>IFERROR(ROUND(Raming[[#This Row],[HV5]]*Raming[[#This Row],[EHP]],2),0)</f>
        <v>0</v>
      </c>
      <c r="AJ217" s="323">
        <f>IFERROR(ROUND(Raming[[#This Row],[Hoeveelheid voorzien]]*Raming[[#This Row],[Aandeel 6]]/100,2),0)</f>
        <v>0</v>
      </c>
      <c r="AK217" s="323">
        <f>IFERROR(ROUND(Raming[[#This Row],[HV6]]*Raming[[#This Row],[EHP]],2),0)</f>
        <v>0</v>
      </c>
      <c r="AL217" s="324">
        <f>IFERROR(ROUND(Raming[[#This Row],[Hoeveelheid voorzien]]*Raming[[#This Row],[Aandeel 7]]/100,2),0)</f>
        <v>0</v>
      </c>
      <c r="AM217" s="324">
        <f>IFERROR(ROUND(Raming[[#This Row],[HV7]]*Raming[[#This Row],[EHP]],2),0)</f>
        <v>0</v>
      </c>
      <c r="AN217" s="89">
        <f>Raming[[#This Row],[HV7]]+Raming[[#This Row],[HV6]]+Raming[[#This Row],[HV5]]+Raming[[#This Row],[HV4]]+Raming[[#This Row],[HV3]]+Raming[[#This Row],[HV2]]+Raming[[#This Row],[HV1]]</f>
        <v>8</v>
      </c>
      <c r="AO217" s="89"/>
      <c r="AP217" s="94" t="str">
        <f>IFERROR(ROUND(AVERAGE(Raming[[#This Row],[kolom niet invullen]:[243/001]]),2),"")</f>
        <v/>
      </c>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row>
    <row r="218" spans="1:111" ht="33.75">
      <c r="A218" s="156">
        <f>IF(Raming[[#This Row],[Nummering]]=1,SUM($B$9:B218),0)</f>
        <v>123</v>
      </c>
      <c r="B218" s="242">
        <f>IF(Raming[[#This Row],[Hoeveelheid voorzien]]&gt;0,1,0)</f>
        <v>1</v>
      </c>
      <c r="C218" s="93" t="s">
        <v>60</v>
      </c>
      <c r="D218" s="47"/>
      <c r="E218" s="134" t="s">
        <v>61</v>
      </c>
      <c r="F218" s="47"/>
      <c r="G218" s="153" t="s">
        <v>824</v>
      </c>
      <c r="H218" s="233"/>
      <c r="I218" s="47" t="s">
        <v>58</v>
      </c>
      <c r="J218" s="47" t="s">
        <v>98</v>
      </c>
      <c r="K218" s="94">
        <v>26.96</v>
      </c>
      <c r="L218" s="327"/>
      <c r="M218" s="48"/>
      <c r="N218" s="99" t="s">
        <v>722</v>
      </c>
      <c r="O218" s="92">
        <v>10</v>
      </c>
      <c r="P218" s="73">
        <f>Raming[[#This Row],[Hoeveelheid voorzien]]*Raming[[#This Row],[EHP]]</f>
        <v>269.60000000000002</v>
      </c>
      <c r="Q218" s="96" t="s">
        <v>64</v>
      </c>
      <c r="R218" s="74"/>
      <c r="S218" s="75">
        <v>100</v>
      </c>
      <c r="T218" s="330"/>
      <c r="U218" s="331"/>
      <c r="V218" s="332"/>
      <c r="W218" s="333"/>
      <c r="X218" s="334"/>
      <c r="Y218" s="89">
        <f>SUM(Raming[[#This Row],[Aquafin]:[Aandeel 7]])</f>
        <v>100</v>
      </c>
      <c r="Z218" s="318">
        <f>IFERROR(ROUND(Raming[[#This Row],[Hoeveelheid voorzien]]*Raming[[#This Row],[Aquafin]]/100,2),0)</f>
        <v>0</v>
      </c>
      <c r="AA218" s="318">
        <f>IFERROR(ROUND(Raming[[#This Row],[HV1]]*Raming[[#This Row],[EHP]],2),0)</f>
        <v>0</v>
      </c>
      <c r="AB218" s="319">
        <f>IFERROR(ROUND(Raming[[#This Row],[Hoeveelheid voorzien]]*Raming[[#This Row],[Aandeel 2]]/100,2),0)</f>
        <v>10</v>
      </c>
      <c r="AC218" s="319">
        <f>IFERROR(ROUND(Raming[[#This Row],[HV2]]*Raming[[#This Row],[EHP]],2),0)</f>
        <v>269.60000000000002</v>
      </c>
      <c r="AD218" s="320">
        <f>IFERROR(ROUND(Raming[[#This Row],[Hoeveelheid voorzien]]*Raming[[#This Row],[Aandeel 3]]/100,2),0)</f>
        <v>0</v>
      </c>
      <c r="AE218" s="320">
        <f>IFERROR(ROUND(Raming[[#This Row],[HV3]]*Raming[[#This Row],[EHP]],2),0)</f>
        <v>0</v>
      </c>
      <c r="AF218" s="321">
        <f>IFERROR(ROUND(Raming[[#This Row],[Hoeveelheid voorzien]]*Raming[[#This Row],[Aandeel 4]]/100,2),0)</f>
        <v>0</v>
      </c>
      <c r="AG218" s="321">
        <f>IFERROR(ROUND(Raming[[#This Row],[HV4]]*Raming[[#This Row],[EHP]],2),0)</f>
        <v>0</v>
      </c>
      <c r="AH218" s="322">
        <f>IFERROR(ROUND(Raming[[#This Row],[Hoeveelheid voorzien]]*Raming[[#This Row],[Aandeel 5]]/100,2),0)</f>
        <v>0</v>
      </c>
      <c r="AI218" s="322">
        <f>IFERROR(ROUND(Raming[[#This Row],[HV5]]*Raming[[#This Row],[EHP]],2),0)</f>
        <v>0</v>
      </c>
      <c r="AJ218" s="323">
        <f>IFERROR(ROUND(Raming[[#This Row],[Hoeveelheid voorzien]]*Raming[[#This Row],[Aandeel 6]]/100,2),0)</f>
        <v>0</v>
      </c>
      <c r="AK218" s="323">
        <f>IFERROR(ROUND(Raming[[#This Row],[HV6]]*Raming[[#This Row],[EHP]],2),0)</f>
        <v>0</v>
      </c>
      <c r="AL218" s="324">
        <f>IFERROR(ROUND(Raming[[#This Row],[Hoeveelheid voorzien]]*Raming[[#This Row],[Aandeel 7]]/100,2),0)</f>
        <v>0</v>
      </c>
      <c r="AM218" s="324">
        <f>IFERROR(ROUND(Raming[[#This Row],[HV7]]*Raming[[#This Row],[EHP]],2),0)</f>
        <v>0</v>
      </c>
      <c r="AN218" s="89">
        <f>Raming[[#This Row],[HV7]]+Raming[[#This Row],[HV6]]+Raming[[#This Row],[HV5]]+Raming[[#This Row],[HV4]]+Raming[[#This Row],[HV3]]+Raming[[#This Row],[HV2]]+Raming[[#This Row],[HV1]]</f>
        <v>10</v>
      </c>
      <c r="AO218" s="89"/>
      <c r="AP218" s="94" t="str">
        <f>IFERROR(ROUND(AVERAGE(Raming[[#This Row],[kolom niet invullen]:[243/001]]),2),"")</f>
        <v/>
      </c>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row>
    <row r="219" spans="1:111" ht="45">
      <c r="A219" s="156">
        <f>IF(Raming[[#This Row],[Nummering]]=1,SUM($B$9:B219),0)</f>
        <v>124</v>
      </c>
      <c r="B219" s="242">
        <f>IF(Raming[[#This Row],[Hoeveelheid voorzien]]&gt;0,1,0)</f>
        <v>1</v>
      </c>
      <c r="C219" s="93" t="s">
        <v>60</v>
      </c>
      <c r="D219" s="47"/>
      <c r="E219" s="134" t="s">
        <v>61</v>
      </c>
      <c r="F219" s="47"/>
      <c r="G219" s="153" t="s">
        <v>825</v>
      </c>
      <c r="H219" s="233"/>
      <c r="I219" s="47" t="s">
        <v>58</v>
      </c>
      <c r="J219" s="47" t="s">
        <v>296</v>
      </c>
      <c r="K219" s="94">
        <v>2.2000000000000002</v>
      </c>
      <c r="L219" s="327"/>
      <c r="M219" s="48"/>
      <c r="N219" s="99" t="s">
        <v>722</v>
      </c>
      <c r="O219" s="92">
        <v>40</v>
      </c>
      <c r="P219" s="73">
        <f>Raming[[#This Row],[Hoeveelheid voorzien]]*Raming[[#This Row],[EHP]]</f>
        <v>88</v>
      </c>
      <c r="Q219" s="96" t="s">
        <v>64</v>
      </c>
      <c r="R219" s="74"/>
      <c r="S219" s="75">
        <v>100</v>
      </c>
      <c r="T219" s="330"/>
      <c r="U219" s="331"/>
      <c r="V219" s="332"/>
      <c r="W219" s="333"/>
      <c r="X219" s="334"/>
      <c r="Y219" s="89">
        <f>SUM(Raming[[#This Row],[Aquafin]:[Aandeel 7]])</f>
        <v>100</v>
      </c>
      <c r="Z219" s="318">
        <f>IFERROR(ROUND(Raming[[#This Row],[Hoeveelheid voorzien]]*Raming[[#This Row],[Aquafin]]/100,2),0)</f>
        <v>0</v>
      </c>
      <c r="AA219" s="318">
        <f>IFERROR(ROUND(Raming[[#This Row],[HV1]]*Raming[[#This Row],[EHP]],2),0)</f>
        <v>0</v>
      </c>
      <c r="AB219" s="319">
        <f>IFERROR(ROUND(Raming[[#This Row],[Hoeveelheid voorzien]]*Raming[[#This Row],[Aandeel 2]]/100,2),0)</f>
        <v>40</v>
      </c>
      <c r="AC219" s="319">
        <f>IFERROR(ROUND(Raming[[#This Row],[HV2]]*Raming[[#This Row],[EHP]],2),0)</f>
        <v>88</v>
      </c>
      <c r="AD219" s="320">
        <f>IFERROR(ROUND(Raming[[#This Row],[Hoeveelheid voorzien]]*Raming[[#This Row],[Aandeel 3]]/100,2),0)</f>
        <v>0</v>
      </c>
      <c r="AE219" s="320">
        <f>IFERROR(ROUND(Raming[[#This Row],[HV3]]*Raming[[#This Row],[EHP]],2),0)</f>
        <v>0</v>
      </c>
      <c r="AF219" s="321">
        <f>IFERROR(ROUND(Raming[[#This Row],[Hoeveelheid voorzien]]*Raming[[#This Row],[Aandeel 4]]/100,2),0)</f>
        <v>0</v>
      </c>
      <c r="AG219" s="321">
        <f>IFERROR(ROUND(Raming[[#This Row],[HV4]]*Raming[[#This Row],[EHP]],2),0)</f>
        <v>0</v>
      </c>
      <c r="AH219" s="322">
        <f>IFERROR(ROUND(Raming[[#This Row],[Hoeveelheid voorzien]]*Raming[[#This Row],[Aandeel 5]]/100,2),0)</f>
        <v>0</v>
      </c>
      <c r="AI219" s="322">
        <f>IFERROR(ROUND(Raming[[#This Row],[HV5]]*Raming[[#This Row],[EHP]],2),0)</f>
        <v>0</v>
      </c>
      <c r="AJ219" s="323">
        <f>IFERROR(ROUND(Raming[[#This Row],[Hoeveelheid voorzien]]*Raming[[#This Row],[Aandeel 6]]/100,2),0)</f>
        <v>0</v>
      </c>
      <c r="AK219" s="323">
        <f>IFERROR(ROUND(Raming[[#This Row],[HV6]]*Raming[[#This Row],[EHP]],2),0)</f>
        <v>0</v>
      </c>
      <c r="AL219" s="324">
        <f>IFERROR(ROUND(Raming[[#This Row],[Hoeveelheid voorzien]]*Raming[[#This Row],[Aandeel 7]]/100,2),0)</f>
        <v>0</v>
      </c>
      <c r="AM219" s="324">
        <f>IFERROR(ROUND(Raming[[#This Row],[HV7]]*Raming[[#This Row],[EHP]],2),0)</f>
        <v>0</v>
      </c>
      <c r="AN219" s="89">
        <f>Raming[[#This Row],[HV7]]+Raming[[#This Row],[HV6]]+Raming[[#This Row],[HV5]]+Raming[[#This Row],[HV4]]+Raming[[#This Row],[HV3]]+Raming[[#This Row],[HV2]]+Raming[[#This Row],[HV1]]</f>
        <v>40</v>
      </c>
      <c r="AO219" s="89"/>
      <c r="AP219" s="94" t="str">
        <f>IFERROR(ROUND(AVERAGE(Raming[[#This Row],[kolom niet invullen]:[243/001]]),2),"")</f>
        <v/>
      </c>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row>
    <row r="220" spans="1:111">
      <c r="A220" s="156">
        <f>IF(Raming[[#This Row],[Nummering]]=1,SUM($B$9:B220),0)</f>
        <v>0</v>
      </c>
      <c r="B220" s="242">
        <f>IF(Raming[[#This Row],[Hoeveelheid voorzien]]&gt;0,1,0)</f>
        <v>0</v>
      </c>
      <c r="C220" s="109"/>
      <c r="D220" s="109" t="s">
        <v>297</v>
      </c>
      <c r="E220" s="110"/>
      <c r="F220" s="109" t="s">
        <v>298</v>
      </c>
      <c r="G220" s="109"/>
      <c r="H220" s="166"/>
      <c r="I220" s="112"/>
      <c r="J220" s="112" t="s">
        <v>28</v>
      </c>
      <c r="K220" s="118" t="s">
        <v>28</v>
      </c>
      <c r="L220" s="327"/>
      <c r="M220" s="155"/>
      <c r="N220" s="139"/>
      <c r="O220" s="40"/>
      <c r="P220" s="73"/>
      <c r="Q220" s="50"/>
      <c r="R220" s="74">
        <v>100</v>
      </c>
      <c r="S220" s="75"/>
      <c r="T220" s="76"/>
      <c r="U220" s="77"/>
      <c r="V220" s="78"/>
      <c r="W220" s="79"/>
      <c r="X220" s="80"/>
      <c r="Y220" s="104">
        <f>SUM(Raming[[#This Row],[Aquafin]:[Aandeel 7]])</f>
        <v>100</v>
      </c>
      <c r="Z220" s="318">
        <f>IFERROR(ROUND(Raming[[#This Row],[Hoeveelheid voorzien]]*Raming[[#This Row],[Aquafin]]/100,2),0)</f>
        <v>0</v>
      </c>
      <c r="AA220" s="318">
        <f>IFERROR(ROUND(Raming[[#This Row],[HV1]]*Raming[[#This Row],[EHP]],2),0)</f>
        <v>0</v>
      </c>
      <c r="AB220" s="319">
        <f>IFERROR(ROUND(Raming[[#This Row],[Hoeveelheid voorzien]]*Raming[[#This Row],[Aandeel 2]]/100,2),0)</f>
        <v>0</v>
      </c>
      <c r="AC220" s="319">
        <f>IFERROR(ROUND(Raming[[#This Row],[HV2]]*Raming[[#This Row],[EHP]],2),0)</f>
        <v>0</v>
      </c>
      <c r="AD220" s="320">
        <f>IFERROR(ROUND(Raming[[#This Row],[Hoeveelheid voorzien]]*Raming[[#This Row],[Aandeel 3]]/100,2),0)</f>
        <v>0</v>
      </c>
      <c r="AE220" s="320">
        <f>IFERROR(ROUND(Raming[[#This Row],[HV3]]*Raming[[#This Row],[EHP]],2),0)</f>
        <v>0</v>
      </c>
      <c r="AF220" s="321">
        <f>IFERROR(ROUND(Raming[[#This Row],[Hoeveelheid voorzien]]*Raming[[#This Row],[Aandeel 4]]/100,2),0)</f>
        <v>0</v>
      </c>
      <c r="AG220" s="321">
        <f>IFERROR(ROUND(Raming[[#This Row],[HV4]]*Raming[[#This Row],[EHP]],2),0)</f>
        <v>0</v>
      </c>
      <c r="AH220" s="322">
        <f>IFERROR(ROUND(Raming[[#This Row],[Hoeveelheid voorzien]]*Raming[[#This Row],[Aandeel 5]]/100,2),0)</f>
        <v>0</v>
      </c>
      <c r="AI220" s="322">
        <f>IFERROR(ROUND(Raming[[#This Row],[HV5]]*Raming[[#This Row],[EHP]],2),0)</f>
        <v>0</v>
      </c>
      <c r="AJ220" s="335">
        <f>IFERROR(ROUND(Raming[[#This Row],[Hoeveelheid voorzien]]*Raming[[#This Row],[Aandeel 6]]/100,2),0)</f>
        <v>0</v>
      </c>
      <c r="AK220" s="335">
        <f>IFERROR(ROUND(Raming[[#This Row],[HV6]]*Raming[[#This Row],[EHP]],2),0)</f>
        <v>0</v>
      </c>
      <c r="AL220" s="336">
        <f>IFERROR(ROUND(Raming[[#This Row],[Hoeveelheid voorzien]]*Raming[[#This Row],[Aandeel 7]]/100,2),0)</f>
        <v>0</v>
      </c>
      <c r="AM220" s="336">
        <f>IFERROR(ROUND(Raming[[#This Row],[HV7]]*Raming[[#This Row],[EHP]],2),0)</f>
        <v>0</v>
      </c>
      <c r="AN220" s="108">
        <f>Raming[[#This Row],[HV7]]+Raming[[#This Row],[HV6]]+Raming[[#This Row],[HV5]]+Raming[[#This Row],[HV4]]+Raming[[#This Row],[HV3]]+Raming[[#This Row],[HV2]]+Raming[[#This Row],[HV1]]</f>
        <v>0</v>
      </c>
      <c r="AP220" s="337" t="str">
        <f>IFERROR(ROUND(AVERAGE(Raming[[#This Row],[kolom niet invullen]:[243/001]]),2),"")</f>
        <v/>
      </c>
      <c r="AQ220" s="337"/>
      <c r="AR220" s="337"/>
      <c r="AU220" s="338"/>
      <c r="AV220" s="338"/>
      <c r="AW220" s="338"/>
      <c r="AX220" s="338"/>
      <c r="AY220" s="338"/>
      <c r="AZ220" s="338"/>
      <c r="BA220" s="338"/>
      <c r="BB220" s="338"/>
      <c r="BC220" s="338"/>
      <c r="BD220" s="338"/>
      <c r="BE220" s="338"/>
      <c r="BF220" s="338"/>
      <c r="BG220" s="338"/>
      <c r="BH220" s="338"/>
      <c r="BI220" s="338"/>
      <c r="BJ220" s="338"/>
      <c r="BK220" s="338"/>
      <c r="BL220" s="338"/>
      <c r="BM220" s="338"/>
      <c r="BN220" s="338"/>
      <c r="BO220" s="338"/>
      <c r="BP220" s="338"/>
      <c r="BQ220" s="338"/>
      <c r="BR220" s="338"/>
      <c r="BS220" s="338"/>
      <c r="BT220" s="338"/>
      <c r="BU220" s="338"/>
      <c r="BV220" s="338"/>
      <c r="BW220" s="338"/>
      <c r="BX220" s="338"/>
      <c r="BY220" s="338"/>
      <c r="BZ220" s="338"/>
      <c r="CA220" s="338"/>
      <c r="CB220" s="338"/>
      <c r="CC220" s="338"/>
      <c r="CD220" s="338"/>
      <c r="CE220" s="338"/>
      <c r="CF220" s="338"/>
      <c r="CG220" s="338"/>
      <c r="CH220" s="338"/>
      <c r="CI220" s="338"/>
      <c r="CJ220" s="338"/>
      <c r="CK220" s="338"/>
      <c r="CL220" s="338"/>
      <c r="CM220" s="338"/>
      <c r="CN220" s="338"/>
      <c r="CO220" s="338"/>
      <c r="CP220" s="338"/>
      <c r="CQ220" s="338"/>
      <c r="CR220" s="338"/>
      <c r="CS220" s="338"/>
      <c r="CT220" s="338"/>
      <c r="CU220" s="338"/>
      <c r="CV220" s="338"/>
      <c r="CW220" s="338"/>
      <c r="CX220" s="338"/>
      <c r="CY220" s="338"/>
      <c r="CZ220" s="338"/>
      <c r="DA220" s="338"/>
      <c r="DB220" s="338"/>
      <c r="DC220" s="338"/>
      <c r="DD220" s="338"/>
      <c r="DE220" s="338"/>
      <c r="DF220" s="338"/>
      <c r="DG220" s="338"/>
    </row>
    <row r="221" spans="1:111" ht="22.5">
      <c r="A221" s="156">
        <f>IF(Raming[[#This Row],[Nummering]]=1,SUM($B$9:B221),0)</f>
        <v>0</v>
      </c>
      <c r="B221" s="242">
        <f>IF(Raming[[#This Row],[Hoeveelheid voorzien]]&gt;0,1,0)</f>
        <v>0</v>
      </c>
      <c r="C221" s="113"/>
      <c r="D221" s="113" t="s">
        <v>299</v>
      </c>
      <c r="E221" s="113"/>
      <c r="F221" s="113" t="s">
        <v>300</v>
      </c>
      <c r="G221" s="131"/>
      <c r="H221" s="231"/>
      <c r="I221" s="113"/>
      <c r="J221" s="113" t="s">
        <v>28</v>
      </c>
      <c r="K221" s="118" t="s">
        <v>28</v>
      </c>
      <c r="L221" s="326"/>
      <c r="M221" s="45" t="s">
        <v>301</v>
      </c>
      <c r="N221" s="46"/>
      <c r="O221" s="40"/>
      <c r="P221" s="73"/>
      <c r="Q221" s="50"/>
      <c r="R221" s="74">
        <v>100</v>
      </c>
      <c r="S221" s="329"/>
      <c r="T221" s="330"/>
      <c r="U221" s="331"/>
      <c r="V221" s="332"/>
      <c r="W221" s="333"/>
      <c r="X221" s="334"/>
      <c r="Y221" s="89">
        <f>SUM(Raming[[#This Row],[Aquafin]:[Aandeel 7]])</f>
        <v>100</v>
      </c>
      <c r="Z221" s="318">
        <f>IFERROR(ROUND(Raming[[#This Row],[Hoeveelheid voorzien]]*Raming[[#This Row],[Aquafin]]/100,2),0)</f>
        <v>0</v>
      </c>
      <c r="AA221" s="318">
        <f>IFERROR(ROUND(Raming[[#This Row],[HV1]]*Raming[[#This Row],[EHP]],2),0)</f>
        <v>0</v>
      </c>
      <c r="AB221" s="319">
        <f>IFERROR(ROUND(Raming[[#This Row],[Hoeveelheid voorzien]]*Raming[[#This Row],[Aandeel 2]]/100,2),0)</f>
        <v>0</v>
      </c>
      <c r="AC221" s="319">
        <f>IFERROR(ROUND(Raming[[#This Row],[HV2]]*Raming[[#This Row],[EHP]],2),0)</f>
        <v>0</v>
      </c>
      <c r="AD221" s="320">
        <f>IFERROR(ROUND(Raming[[#This Row],[Hoeveelheid voorzien]]*Raming[[#This Row],[Aandeel 3]]/100,2),0)</f>
        <v>0</v>
      </c>
      <c r="AE221" s="320">
        <f>IFERROR(ROUND(Raming[[#This Row],[HV3]]*Raming[[#This Row],[EHP]],2),0)</f>
        <v>0</v>
      </c>
      <c r="AF221" s="321">
        <f>IFERROR(ROUND(Raming[[#This Row],[Hoeveelheid voorzien]]*Raming[[#This Row],[Aandeel 4]]/100,2),0)</f>
        <v>0</v>
      </c>
      <c r="AG221" s="321">
        <f>IFERROR(ROUND(Raming[[#This Row],[HV4]]*Raming[[#This Row],[EHP]],2),0)</f>
        <v>0</v>
      </c>
      <c r="AH221" s="322">
        <f>IFERROR(ROUND(Raming[[#This Row],[Hoeveelheid voorzien]]*Raming[[#This Row],[Aandeel 5]]/100,2),0)</f>
        <v>0</v>
      </c>
      <c r="AI221" s="322">
        <f>IFERROR(ROUND(Raming[[#This Row],[HV5]]*Raming[[#This Row],[EHP]],2),0)</f>
        <v>0</v>
      </c>
      <c r="AJ221" s="323">
        <f>IFERROR(ROUND(Raming[[#This Row],[Hoeveelheid voorzien]]*Raming[[#This Row],[Aandeel 6]]/100,2),0)</f>
        <v>0</v>
      </c>
      <c r="AK221" s="323">
        <f>IFERROR(ROUND(Raming[[#This Row],[HV6]]*Raming[[#This Row],[EHP]],2),0)</f>
        <v>0</v>
      </c>
      <c r="AL221" s="324">
        <f>IFERROR(ROUND(Raming[[#This Row],[Hoeveelheid voorzien]]*Raming[[#This Row],[Aandeel 7]]/100,2),0)</f>
        <v>0</v>
      </c>
      <c r="AM221" s="324">
        <f>IFERROR(ROUND(Raming[[#This Row],[HV7]]*Raming[[#This Row],[EHP]],2),0)</f>
        <v>0</v>
      </c>
      <c r="AN221" s="89">
        <f>Raming[[#This Row],[HV7]]+Raming[[#This Row],[HV6]]+Raming[[#This Row],[HV5]]+Raming[[#This Row],[HV4]]+Raming[[#This Row],[HV3]]+Raming[[#This Row],[HV2]]+Raming[[#This Row],[HV1]]</f>
        <v>0</v>
      </c>
      <c r="AO221" s="89"/>
      <c r="AP221" s="94" t="str">
        <f>IFERROR(ROUND(AVERAGE(Raming[[#This Row],[kolom niet invullen]:[243/001]]),2),"")</f>
        <v/>
      </c>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row>
    <row r="222" spans="1:111">
      <c r="A222" s="156">
        <f>IF(Raming[[#This Row],[Nummering]]=1,SUM($B$9:B222),0)</f>
        <v>0</v>
      </c>
      <c r="B222" s="242">
        <f>IF(Raming[[#This Row],[Hoeveelheid voorzien]]&gt;0,1,0)</f>
        <v>0</v>
      </c>
      <c r="C222" s="132"/>
      <c r="D222" s="133" t="s">
        <v>302</v>
      </c>
      <c r="E222" s="134"/>
      <c r="F222" s="135" t="s">
        <v>303</v>
      </c>
      <c r="G222" s="136"/>
      <c r="H222" s="237" t="s">
        <v>304</v>
      </c>
      <c r="I222" s="133"/>
      <c r="J222" s="133" t="s">
        <v>28</v>
      </c>
      <c r="K222" s="118" t="s">
        <v>28</v>
      </c>
      <c r="L222" s="327"/>
      <c r="M222" s="48"/>
      <c r="N222" s="119"/>
      <c r="O222" s="40"/>
      <c r="P222" s="73"/>
      <c r="Q222" s="50"/>
      <c r="R222" s="74">
        <v>100</v>
      </c>
      <c r="S222" s="329"/>
      <c r="T222" s="330"/>
      <c r="U222" s="331"/>
      <c r="V222" s="332"/>
      <c r="W222" s="333"/>
      <c r="X222" s="334"/>
      <c r="Y222" s="89">
        <f>SUM(Raming[[#This Row],[Aquafin]:[Aandeel 7]])</f>
        <v>100</v>
      </c>
      <c r="Z222" s="318">
        <f>IFERROR(ROUND(Raming[[#This Row],[Hoeveelheid voorzien]]*Raming[[#This Row],[Aquafin]]/100,2),0)</f>
        <v>0</v>
      </c>
      <c r="AA222" s="318">
        <f>IFERROR(ROUND(Raming[[#This Row],[HV1]]*Raming[[#This Row],[EHP]],2),0)</f>
        <v>0</v>
      </c>
      <c r="AB222" s="319">
        <f>IFERROR(ROUND(Raming[[#This Row],[Hoeveelheid voorzien]]*Raming[[#This Row],[Aandeel 2]]/100,2),0)</f>
        <v>0</v>
      </c>
      <c r="AC222" s="319">
        <f>IFERROR(ROUND(Raming[[#This Row],[HV2]]*Raming[[#This Row],[EHP]],2),0)</f>
        <v>0</v>
      </c>
      <c r="AD222" s="320">
        <f>IFERROR(ROUND(Raming[[#This Row],[Hoeveelheid voorzien]]*Raming[[#This Row],[Aandeel 3]]/100,2),0)</f>
        <v>0</v>
      </c>
      <c r="AE222" s="320">
        <f>IFERROR(ROUND(Raming[[#This Row],[HV3]]*Raming[[#This Row],[EHP]],2),0)</f>
        <v>0</v>
      </c>
      <c r="AF222" s="321">
        <f>IFERROR(ROUND(Raming[[#This Row],[Hoeveelheid voorzien]]*Raming[[#This Row],[Aandeel 4]]/100,2),0)</f>
        <v>0</v>
      </c>
      <c r="AG222" s="321">
        <f>IFERROR(ROUND(Raming[[#This Row],[HV4]]*Raming[[#This Row],[EHP]],2),0)</f>
        <v>0</v>
      </c>
      <c r="AH222" s="322">
        <f>IFERROR(ROUND(Raming[[#This Row],[Hoeveelheid voorzien]]*Raming[[#This Row],[Aandeel 5]]/100,2),0)</f>
        <v>0</v>
      </c>
      <c r="AI222" s="322">
        <f>IFERROR(ROUND(Raming[[#This Row],[HV5]]*Raming[[#This Row],[EHP]],2),0)</f>
        <v>0</v>
      </c>
      <c r="AJ222" s="323">
        <f>IFERROR(ROUND(Raming[[#This Row],[Hoeveelheid voorzien]]*Raming[[#This Row],[Aandeel 6]]/100,2),0)</f>
        <v>0</v>
      </c>
      <c r="AK222" s="323">
        <f>IFERROR(ROUND(Raming[[#This Row],[HV6]]*Raming[[#This Row],[EHP]],2),0)</f>
        <v>0</v>
      </c>
      <c r="AL222" s="324">
        <f>IFERROR(ROUND(Raming[[#This Row],[Hoeveelheid voorzien]]*Raming[[#This Row],[Aandeel 7]]/100,2),0)</f>
        <v>0</v>
      </c>
      <c r="AM222" s="324">
        <f>IFERROR(ROUND(Raming[[#This Row],[HV7]]*Raming[[#This Row],[EHP]],2),0)</f>
        <v>0</v>
      </c>
      <c r="AN222" s="89">
        <f>Raming[[#This Row],[HV7]]+Raming[[#This Row],[HV6]]+Raming[[#This Row],[HV5]]+Raming[[#This Row],[HV4]]+Raming[[#This Row],[HV3]]+Raming[[#This Row],[HV2]]+Raming[[#This Row],[HV1]]</f>
        <v>0</v>
      </c>
      <c r="AO222" s="89"/>
      <c r="AP222" s="94" t="str">
        <f>IFERROR(ROUND(AVERAGE(Raming[[#This Row],[kolom niet invullen]:[243/001]]),2),"")</f>
        <v/>
      </c>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row>
    <row r="223" spans="1:111">
      <c r="A223" s="156">
        <f>IF(Raming[[#This Row],[Nummering]]=1,SUM($B$9:B223),0)</f>
        <v>125</v>
      </c>
      <c r="B223" s="242">
        <f>IF(Raming[[#This Row],[Hoeveelheid voorzien]]&gt;0,1,0)</f>
        <v>1</v>
      </c>
      <c r="C223" s="116" t="s">
        <v>55</v>
      </c>
      <c r="D223" s="117" t="s">
        <v>305</v>
      </c>
      <c r="E223" s="49"/>
      <c r="F223" s="47" t="s">
        <v>306</v>
      </c>
      <c r="G223" s="22"/>
      <c r="H223" s="236"/>
      <c r="I223" s="117" t="s">
        <v>58</v>
      </c>
      <c r="J223" s="117" t="s">
        <v>63</v>
      </c>
      <c r="K223" s="118">
        <v>19.38</v>
      </c>
      <c r="L223" s="327"/>
      <c r="M223" s="48"/>
      <c r="N223" s="95" t="s">
        <v>713</v>
      </c>
      <c r="O223" s="40">
        <v>920</v>
      </c>
      <c r="P223" s="73">
        <f>Raming[[#This Row],[Hoeveelheid voorzien]]*Raming[[#This Row],[EHP]]</f>
        <v>17829.599999999999</v>
      </c>
      <c r="Q223" s="50" t="s">
        <v>64</v>
      </c>
      <c r="R223" s="74">
        <v>100</v>
      </c>
      <c r="S223" s="329"/>
      <c r="T223" s="330"/>
      <c r="U223" s="331"/>
      <c r="V223" s="332"/>
      <c r="W223" s="333"/>
      <c r="X223" s="334"/>
      <c r="Y223" s="89">
        <f>SUM(Raming[[#This Row],[Aquafin]:[Aandeel 7]])</f>
        <v>100</v>
      </c>
      <c r="Z223" s="318">
        <f>IFERROR(ROUND(Raming[[#This Row],[Hoeveelheid voorzien]]*Raming[[#This Row],[Aquafin]]/100,2),0)</f>
        <v>920</v>
      </c>
      <c r="AA223" s="318">
        <f>IFERROR(ROUND(Raming[[#This Row],[HV1]]*Raming[[#This Row],[EHP]],2),0)</f>
        <v>17829.599999999999</v>
      </c>
      <c r="AB223" s="319">
        <f>IFERROR(ROUND(Raming[[#This Row],[Hoeveelheid voorzien]]*Raming[[#This Row],[Aandeel 2]]/100,2),0)</f>
        <v>0</v>
      </c>
      <c r="AC223" s="319">
        <f>IFERROR(ROUND(Raming[[#This Row],[HV2]]*Raming[[#This Row],[EHP]],2),0)</f>
        <v>0</v>
      </c>
      <c r="AD223" s="320">
        <f>IFERROR(ROUND(Raming[[#This Row],[Hoeveelheid voorzien]]*Raming[[#This Row],[Aandeel 3]]/100,2),0)</f>
        <v>0</v>
      </c>
      <c r="AE223" s="320">
        <f>IFERROR(ROUND(Raming[[#This Row],[HV3]]*Raming[[#This Row],[EHP]],2),0)</f>
        <v>0</v>
      </c>
      <c r="AF223" s="321">
        <f>IFERROR(ROUND(Raming[[#This Row],[Hoeveelheid voorzien]]*Raming[[#This Row],[Aandeel 4]]/100,2),0)</f>
        <v>0</v>
      </c>
      <c r="AG223" s="321">
        <f>IFERROR(ROUND(Raming[[#This Row],[HV4]]*Raming[[#This Row],[EHP]],2),0)</f>
        <v>0</v>
      </c>
      <c r="AH223" s="322">
        <f>IFERROR(ROUND(Raming[[#This Row],[Hoeveelheid voorzien]]*Raming[[#This Row],[Aandeel 5]]/100,2),0)</f>
        <v>0</v>
      </c>
      <c r="AI223" s="322">
        <f>IFERROR(ROUND(Raming[[#This Row],[HV5]]*Raming[[#This Row],[EHP]],2),0)</f>
        <v>0</v>
      </c>
      <c r="AJ223" s="323">
        <f>IFERROR(ROUND(Raming[[#This Row],[Hoeveelheid voorzien]]*Raming[[#This Row],[Aandeel 6]]/100,2),0)</f>
        <v>0</v>
      </c>
      <c r="AK223" s="323">
        <f>IFERROR(ROUND(Raming[[#This Row],[HV6]]*Raming[[#This Row],[EHP]],2),0)</f>
        <v>0</v>
      </c>
      <c r="AL223" s="324">
        <f>IFERROR(ROUND(Raming[[#This Row],[Hoeveelheid voorzien]]*Raming[[#This Row],[Aandeel 7]]/100,2),0)</f>
        <v>0</v>
      </c>
      <c r="AM223" s="324">
        <f>IFERROR(ROUND(Raming[[#This Row],[HV7]]*Raming[[#This Row],[EHP]],2),0)</f>
        <v>0</v>
      </c>
      <c r="AN223" s="89">
        <f>Raming[[#This Row],[HV7]]+Raming[[#This Row],[HV6]]+Raming[[#This Row],[HV5]]+Raming[[#This Row],[HV4]]+Raming[[#This Row],[HV3]]+Raming[[#This Row],[HV2]]+Raming[[#This Row],[HV1]]</f>
        <v>920</v>
      </c>
      <c r="AO223" s="89"/>
      <c r="AP223" s="94" t="str">
        <f>IFERROR(ROUND(AVERAGE(Raming[[#This Row],[kolom niet invullen]:[243/001]]),2),"")</f>
        <v/>
      </c>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row>
    <row r="224" spans="1:111">
      <c r="A224" s="156">
        <f>IF(Raming[[#This Row],[Nummering]]=1,SUM($B$9:B224),0)</f>
        <v>0</v>
      </c>
      <c r="B224" s="242">
        <f>IF(Raming[[#This Row],[Hoeveelheid voorzien]]&gt;0,1,0)</f>
        <v>0</v>
      </c>
      <c r="C224" s="132"/>
      <c r="D224" s="133" t="s">
        <v>307</v>
      </c>
      <c r="E224" s="134"/>
      <c r="F224" s="135" t="s">
        <v>308</v>
      </c>
      <c r="G224" s="136"/>
      <c r="H224" s="237" t="s">
        <v>304</v>
      </c>
      <c r="I224" s="133"/>
      <c r="J224" s="133" t="s">
        <v>28</v>
      </c>
      <c r="K224" s="118" t="s">
        <v>28</v>
      </c>
      <c r="L224" s="327"/>
      <c r="M224" s="48"/>
      <c r="N224" s="119"/>
      <c r="O224" s="40"/>
      <c r="P224" s="73"/>
      <c r="Q224" s="50"/>
      <c r="R224" s="74">
        <v>100</v>
      </c>
      <c r="S224" s="329"/>
      <c r="T224" s="330"/>
      <c r="U224" s="331"/>
      <c r="V224" s="332"/>
      <c r="W224" s="333"/>
      <c r="X224" s="334"/>
      <c r="Y224" s="89">
        <f>SUM(Raming[[#This Row],[Aquafin]:[Aandeel 7]])</f>
        <v>100</v>
      </c>
      <c r="Z224" s="318">
        <f>IFERROR(ROUND(Raming[[#This Row],[Hoeveelheid voorzien]]*Raming[[#This Row],[Aquafin]]/100,2),0)</f>
        <v>0</v>
      </c>
      <c r="AA224" s="318">
        <f>IFERROR(ROUND(Raming[[#This Row],[HV1]]*Raming[[#This Row],[EHP]],2),0)</f>
        <v>0</v>
      </c>
      <c r="AB224" s="319">
        <f>IFERROR(ROUND(Raming[[#This Row],[Hoeveelheid voorzien]]*Raming[[#This Row],[Aandeel 2]]/100,2),0)</f>
        <v>0</v>
      </c>
      <c r="AC224" s="319">
        <f>IFERROR(ROUND(Raming[[#This Row],[HV2]]*Raming[[#This Row],[EHP]],2),0)</f>
        <v>0</v>
      </c>
      <c r="AD224" s="320">
        <f>IFERROR(ROUND(Raming[[#This Row],[Hoeveelheid voorzien]]*Raming[[#This Row],[Aandeel 3]]/100,2),0)</f>
        <v>0</v>
      </c>
      <c r="AE224" s="320">
        <f>IFERROR(ROUND(Raming[[#This Row],[HV3]]*Raming[[#This Row],[EHP]],2),0)</f>
        <v>0</v>
      </c>
      <c r="AF224" s="321">
        <f>IFERROR(ROUND(Raming[[#This Row],[Hoeveelheid voorzien]]*Raming[[#This Row],[Aandeel 4]]/100,2),0)</f>
        <v>0</v>
      </c>
      <c r="AG224" s="321">
        <f>IFERROR(ROUND(Raming[[#This Row],[HV4]]*Raming[[#This Row],[EHP]],2),0)</f>
        <v>0</v>
      </c>
      <c r="AH224" s="322">
        <f>IFERROR(ROUND(Raming[[#This Row],[Hoeveelheid voorzien]]*Raming[[#This Row],[Aandeel 5]]/100,2),0)</f>
        <v>0</v>
      </c>
      <c r="AI224" s="322">
        <f>IFERROR(ROUND(Raming[[#This Row],[HV5]]*Raming[[#This Row],[EHP]],2),0)</f>
        <v>0</v>
      </c>
      <c r="AJ224" s="323">
        <f>IFERROR(ROUND(Raming[[#This Row],[Hoeveelheid voorzien]]*Raming[[#This Row],[Aandeel 6]]/100,2),0)</f>
        <v>0</v>
      </c>
      <c r="AK224" s="323">
        <f>IFERROR(ROUND(Raming[[#This Row],[HV6]]*Raming[[#This Row],[EHP]],2),0)</f>
        <v>0</v>
      </c>
      <c r="AL224" s="324">
        <f>IFERROR(ROUND(Raming[[#This Row],[Hoeveelheid voorzien]]*Raming[[#This Row],[Aandeel 7]]/100,2),0)</f>
        <v>0</v>
      </c>
      <c r="AM224" s="324">
        <f>IFERROR(ROUND(Raming[[#This Row],[HV7]]*Raming[[#This Row],[EHP]],2),0)</f>
        <v>0</v>
      </c>
      <c r="AN224" s="89">
        <f>Raming[[#This Row],[HV7]]+Raming[[#This Row],[HV6]]+Raming[[#This Row],[HV5]]+Raming[[#This Row],[HV4]]+Raming[[#This Row],[HV3]]+Raming[[#This Row],[HV2]]+Raming[[#This Row],[HV1]]</f>
        <v>0</v>
      </c>
      <c r="AO224" s="89"/>
      <c r="AP224" s="94" t="str">
        <f>IFERROR(ROUND(AVERAGE(Raming[[#This Row],[kolom niet invullen]:[243/001]]),2),"")</f>
        <v/>
      </c>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row>
    <row r="225" spans="1:111">
      <c r="A225" s="156">
        <f>IF(Raming[[#This Row],[Nummering]]=1,SUM($B$9:B225),0)</f>
        <v>126</v>
      </c>
      <c r="B225" s="242">
        <f>IF(Raming[[#This Row],[Hoeveelheid voorzien]]&gt;0,1,0)</f>
        <v>1</v>
      </c>
      <c r="C225" s="116" t="s">
        <v>55</v>
      </c>
      <c r="D225" s="117" t="s">
        <v>309</v>
      </c>
      <c r="E225" s="49"/>
      <c r="F225" s="47" t="s">
        <v>306</v>
      </c>
      <c r="G225" s="22"/>
      <c r="H225" s="236"/>
      <c r="I225" s="117" t="s">
        <v>58</v>
      </c>
      <c r="J225" s="117" t="s">
        <v>63</v>
      </c>
      <c r="K225" s="118">
        <v>60.52</v>
      </c>
      <c r="L225" s="327"/>
      <c r="M225" s="48"/>
      <c r="N225" s="95" t="s">
        <v>713</v>
      </c>
      <c r="O225" s="40">
        <v>140</v>
      </c>
      <c r="P225" s="73">
        <f>Raming[[#This Row],[Hoeveelheid voorzien]]*Raming[[#This Row],[EHP]]</f>
        <v>8472.8000000000011</v>
      </c>
      <c r="Q225" s="50" t="s">
        <v>64</v>
      </c>
      <c r="R225" s="74">
        <v>100</v>
      </c>
      <c r="S225" s="329"/>
      <c r="T225" s="330"/>
      <c r="U225" s="331"/>
      <c r="V225" s="332"/>
      <c r="W225" s="333"/>
      <c r="X225" s="334"/>
      <c r="Y225" s="89">
        <f>SUM(Raming[[#This Row],[Aquafin]:[Aandeel 7]])</f>
        <v>100</v>
      </c>
      <c r="Z225" s="318">
        <f>IFERROR(ROUND(Raming[[#This Row],[Hoeveelheid voorzien]]*Raming[[#This Row],[Aquafin]]/100,2),0)</f>
        <v>140</v>
      </c>
      <c r="AA225" s="318">
        <f>IFERROR(ROUND(Raming[[#This Row],[HV1]]*Raming[[#This Row],[EHP]],2),0)</f>
        <v>8472.7999999999993</v>
      </c>
      <c r="AB225" s="319">
        <f>IFERROR(ROUND(Raming[[#This Row],[Hoeveelheid voorzien]]*Raming[[#This Row],[Aandeel 2]]/100,2),0)</f>
        <v>0</v>
      </c>
      <c r="AC225" s="319">
        <f>IFERROR(ROUND(Raming[[#This Row],[HV2]]*Raming[[#This Row],[EHP]],2),0)</f>
        <v>0</v>
      </c>
      <c r="AD225" s="320">
        <f>IFERROR(ROUND(Raming[[#This Row],[Hoeveelheid voorzien]]*Raming[[#This Row],[Aandeel 3]]/100,2),0)</f>
        <v>0</v>
      </c>
      <c r="AE225" s="320">
        <f>IFERROR(ROUND(Raming[[#This Row],[HV3]]*Raming[[#This Row],[EHP]],2),0)</f>
        <v>0</v>
      </c>
      <c r="AF225" s="321">
        <f>IFERROR(ROUND(Raming[[#This Row],[Hoeveelheid voorzien]]*Raming[[#This Row],[Aandeel 4]]/100,2),0)</f>
        <v>0</v>
      </c>
      <c r="AG225" s="321">
        <f>IFERROR(ROUND(Raming[[#This Row],[HV4]]*Raming[[#This Row],[EHP]],2),0)</f>
        <v>0</v>
      </c>
      <c r="AH225" s="322">
        <f>IFERROR(ROUND(Raming[[#This Row],[Hoeveelheid voorzien]]*Raming[[#This Row],[Aandeel 5]]/100,2),0)</f>
        <v>0</v>
      </c>
      <c r="AI225" s="322">
        <f>IFERROR(ROUND(Raming[[#This Row],[HV5]]*Raming[[#This Row],[EHP]],2),0)</f>
        <v>0</v>
      </c>
      <c r="AJ225" s="323">
        <f>IFERROR(ROUND(Raming[[#This Row],[Hoeveelheid voorzien]]*Raming[[#This Row],[Aandeel 6]]/100,2),0)</f>
        <v>0</v>
      </c>
      <c r="AK225" s="323">
        <f>IFERROR(ROUND(Raming[[#This Row],[HV6]]*Raming[[#This Row],[EHP]],2),0)</f>
        <v>0</v>
      </c>
      <c r="AL225" s="324">
        <f>IFERROR(ROUND(Raming[[#This Row],[Hoeveelheid voorzien]]*Raming[[#This Row],[Aandeel 7]]/100,2),0)</f>
        <v>0</v>
      </c>
      <c r="AM225" s="324">
        <f>IFERROR(ROUND(Raming[[#This Row],[HV7]]*Raming[[#This Row],[EHP]],2),0)</f>
        <v>0</v>
      </c>
      <c r="AN225" s="89">
        <f>Raming[[#This Row],[HV7]]+Raming[[#This Row],[HV6]]+Raming[[#This Row],[HV5]]+Raming[[#This Row],[HV4]]+Raming[[#This Row],[HV3]]+Raming[[#This Row],[HV2]]+Raming[[#This Row],[HV1]]</f>
        <v>140</v>
      </c>
      <c r="AO225" s="89"/>
      <c r="AP225" s="94" t="str">
        <f>IFERROR(ROUND(AVERAGE(Raming[[#This Row],[kolom niet invullen]:[243/001]]),2),"")</f>
        <v/>
      </c>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row>
    <row r="226" spans="1:111">
      <c r="A226" s="156">
        <f>IF(Raming[[#This Row],[Nummering]]=1,SUM($B$9:B226),0)</f>
        <v>0</v>
      </c>
      <c r="B226" s="242">
        <f>IF(Raming[[#This Row],[Hoeveelheid voorzien]]&gt;0,1,0)</f>
        <v>0</v>
      </c>
      <c r="C226" s="132"/>
      <c r="D226" s="133" t="s">
        <v>310</v>
      </c>
      <c r="E226" s="134"/>
      <c r="F226" s="135" t="s">
        <v>311</v>
      </c>
      <c r="G226" s="136"/>
      <c r="H226" s="237" t="s">
        <v>304</v>
      </c>
      <c r="I226" s="133"/>
      <c r="J226" s="133" t="s">
        <v>28</v>
      </c>
      <c r="K226" s="118" t="s">
        <v>28</v>
      </c>
      <c r="L226" s="327"/>
      <c r="M226" s="48"/>
      <c r="N226" s="119"/>
      <c r="O226" s="40"/>
      <c r="P226" s="73"/>
      <c r="Q226" s="50"/>
      <c r="R226" s="74">
        <v>100</v>
      </c>
      <c r="S226" s="329"/>
      <c r="T226" s="330"/>
      <c r="U226" s="331"/>
      <c r="V226" s="332"/>
      <c r="W226" s="333"/>
      <c r="X226" s="334"/>
      <c r="Y226" s="89">
        <f>SUM(Raming[[#This Row],[Aquafin]:[Aandeel 7]])</f>
        <v>100</v>
      </c>
      <c r="Z226" s="318">
        <f>IFERROR(ROUND(Raming[[#This Row],[Hoeveelheid voorzien]]*Raming[[#This Row],[Aquafin]]/100,2),0)</f>
        <v>0</v>
      </c>
      <c r="AA226" s="318">
        <f>IFERROR(ROUND(Raming[[#This Row],[HV1]]*Raming[[#This Row],[EHP]],2),0)</f>
        <v>0</v>
      </c>
      <c r="AB226" s="319">
        <f>IFERROR(ROUND(Raming[[#This Row],[Hoeveelheid voorzien]]*Raming[[#This Row],[Aandeel 2]]/100,2),0)</f>
        <v>0</v>
      </c>
      <c r="AC226" s="319">
        <f>IFERROR(ROUND(Raming[[#This Row],[HV2]]*Raming[[#This Row],[EHP]],2),0)</f>
        <v>0</v>
      </c>
      <c r="AD226" s="320">
        <f>IFERROR(ROUND(Raming[[#This Row],[Hoeveelheid voorzien]]*Raming[[#This Row],[Aandeel 3]]/100,2),0)</f>
        <v>0</v>
      </c>
      <c r="AE226" s="320">
        <f>IFERROR(ROUND(Raming[[#This Row],[HV3]]*Raming[[#This Row],[EHP]],2),0)</f>
        <v>0</v>
      </c>
      <c r="AF226" s="321">
        <f>IFERROR(ROUND(Raming[[#This Row],[Hoeveelheid voorzien]]*Raming[[#This Row],[Aandeel 4]]/100,2),0)</f>
        <v>0</v>
      </c>
      <c r="AG226" s="321">
        <f>IFERROR(ROUND(Raming[[#This Row],[HV4]]*Raming[[#This Row],[EHP]],2),0)</f>
        <v>0</v>
      </c>
      <c r="AH226" s="322">
        <f>IFERROR(ROUND(Raming[[#This Row],[Hoeveelheid voorzien]]*Raming[[#This Row],[Aandeel 5]]/100,2),0)</f>
        <v>0</v>
      </c>
      <c r="AI226" s="322">
        <f>IFERROR(ROUND(Raming[[#This Row],[HV5]]*Raming[[#This Row],[EHP]],2),0)</f>
        <v>0</v>
      </c>
      <c r="AJ226" s="323">
        <f>IFERROR(ROUND(Raming[[#This Row],[Hoeveelheid voorzien]]*Raming[[#This Row],[Aandeel 6]]/100,2),0)</f>
        <v>0</v>
      </c>
      <c r="AK226" s="323">
        <f>IFERROR(ROUND(Raming[[#This Row],[HV6]]*Raming[[#This Row],[EHP]],2),0)</f>
        <v>0</v>
      </c>
      <c r="AL226" s="324">
        <f>IFERROR(ROUND(Raming[[#This Row],[Hoeveelheid voorzien]]*Raming[[#This Row],[Aandeel 7]]/100,2),0)</f>
        <v>0</v>
      </c>
      <c r="AM226" s="324">
        <f>IFERROR(ROUND(Raming[[#This Row],[HV7]]*Raming[[#This Row],[EHP]],2),0)</f>
        <v>0</v>
      </c>
      <c r="AN226" s="89">
        <f>Raming[[#This Row],[HV7]]+Raming[[#This Row],[HV6]]+Raming[[#This Row],[HV5]]+Raming[[#This Row],[HV4]]+Raming[[#This Row],[HV3]]+Raming[[#This Row],[HV2]]+Raming[[#This Row],[HV1]]</f>
        <v>0</v>
      </c>
      <c r="AO226" s="89"/>
      <c r="AP226" s="94" t="str">
        <f>IFERROR(ROUND(AVERAGE(Raming[[#This Row],[kolom niet invullen]:[243/001]]),2),"")</f>
        <v/>
      </c>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row>
    <row r="227" spans="1:111">
      <c r="A227" s="156">
        <f>IF(Raming[[#This Row],[Nummering]]=1,SUM($B$9:B227),0)</f>
        <v>127</v>
      </c>
      <c r="B227" s="242">
        <f>IF(Raming[[#This Row],[Hoeveelheid voorzien]]&gt;0,1,0)</f>
        <v>1</v>
      </c>
      <c r="C227" s="116" t="s">
        <v>55</v>
      </c>
      <c r="D227" s="117" t="s">
        <v>312</v>
      </c>
      <c r="E227" s="49"/>
      <c r="F227" s="47" t="s">
        <v>306</v>
      </c>
      <c r="G227" s="22"/>
      <c r="H227" s="236"/>
      <c r="I227" s="117" t="s">
        <v>58</v>
      </c>
      <c r="J227" s="117" t="s">
        <v>63</v>
      </c>
      <c r="K227" s="118">
        <v>59.68</v>
      </c>
      <c r="L227" s="327"/>
      <c r="M227" s="48"/>
      <c r="N227" s="95" t="s">
        <v>713</v>
      </c>
      <c r="O227" s="40">
        <v>300</v>
      </c>
      <c r="P227" s="73">
        <f>Raming[[#This Row],[Hoeveelheid voorzien]]*Raming[[#This Row],[EHP]]</f>
        <v>17904</v>
      </c>
      <c r="Q227" s="50" t="s">
        <v>64</v>
      </c>
      <c r="R227" s="74">
        <v>100</v>
      </c>
      <c r="S227" s="329"/>
      <c r="T227" s="330"/>
      <c r="U227" s="331"/>
      <c r="V227" s="332"/>
      <c r="W227" s="333"/>
      <c r="X227" s="334"/>
      <c r="Y227" s="89">
        <f>SUM(Raming[[#This Row],[Aquafin]:[Aandeel 7]])</f>
        <v>100</v>
      </c>
      <c r="Z227" s="318">
        <f>IFERROR(ROUND(Raming[[#This Row],[Hoeveelheid voorzien]]*Raming[[#This Row],[Aquafin]]/100,2),0)</f>
        <v>300</v>
      </c>
      <c r="AA227" s="318">
        <f>IFERROR(ROUND(Raming[[#This Row],[HV1]]*Raming[[#This Row],[EHP]],2),0)</f>
        <v>17904</v>
      </c>
      <c r="AB227" s="319">
        <f>IFERROR(ROUND(Raming[[#This Row],[Hoeveelheid voorzien]]*Raming[[#This Row],[Aandeel 2]]/100,2),0)</f>
        <v>0</v>
      </c>
      <c r="AC227" s="319">
        <f>IFERROR(ROUND(Raming[[#This Row],[HV2]]*Raming[[#This Row],[EHP]],2),0)</f>
        <v>0</v>
      </c>
      <c r="AD227" s="320">
        <f>IFERROR(ROUND(Raming[[#This Row],[Hoeveelheid voorzien]]*Raming[[#This Row],[Aandeel 3]]/100,2),0)</f>
        <v>0</v>
      </c>
      <c r="AE227" s="320">
        <f>IFERROR(ROUND(Raming[[#This Row],[HV3]]*Raming[[#This Row],[EHP]],2),0)</f>
        <v>0</v>
      </c>
      <c r="AF227" s="321">
        <f>IFERROR(ROUND(Raming[[#This Row],[Hoeveelheid voorzien]]*Raming[[#This Row],[Aandeel 4]]/100,2),0)</f>
        <v>0</v>
      </c>
      <c r="AG227" s="321">
        <f>IFERROR(ROUND(Raming[[#This Row],[HV4]]*Raming[[#This Row],[EHP]],2),0)</f>
        <v>0</v>
      </c>
      <c r="AH227" s="322">
        <f>IFERROR(ROUND(Raming[[#This Row],[Hoeveelheid voorzien]]*Raming[[#This Row],[Aandeel 5]]/100,2),0)</f>
        <v>0</v>
      </c>
      <c r="AI227" s="322">
        <f>IFERROR(ROUND(Raming[[#This Row],[HV5]]*Raming[[#This Row],[EHP]],2),0)</f>
        <v>0</v>
      </c>
      <c r="AJ227" s="323">
        <f>IFERROR(ROUND(Raming[[#This Row],[Hoeveelheid voorzien]]*Raming[[#This Row],[Aandeel 6]]/100,2),0)</f>
        <v>0</v>
      </c>
      <c r="AK227" s="323">
        <f>IFERROR(ROUND(Raming[[#This Row],[HV6]]*Raming[[#This Row],[EHP]],2),0)</f>
        <v>0</v>
      </c>
      <c r="AL227" s="324">
        <f>IFERROR(ROUND(Raming[[#This Row],[Hoeveelheid voorzien]]*Raming[[#This Row],[Aandeel 7]]/100,2),0)</f>
        <v>0</v>
      </c>
      <c r="AM227" s="324">
        <f>IFERROR(ROUND(Raming[[#This Row],[HV7]]*Raming[[#This Row],[EHP]],2),0)</f>
        <v>0</v>
      </c>
      <c r="AN227" s="89">
        <f>Raming[[#This Row],[HV7]]+Raming[[#This Row],[HV6]]+Raming[[#This Row],[HV5]]+Raming[[#This Row],[HV4]]+Raming[[#This Row],[HV3]]+Raming[[#This Row],[HV2]]+Raming[[#This Row],[HV1]]</f>
        <v>300</v>
      </c>
      <c r="AO227" s="89"/>
      <c r="AP227" s="94" t="str">
        <f>IFERROR(ROUND(AVERAGE(Raming[[#This Row],[kolom niet invullen]:[243/001]]),2),"")</f>
        <v/>
      </c>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row>
    <row r="228" spans="1:111">
      <c r="A228" s="156">
        <f>IF(Raming[[#This Row],[Nummering]]=1,SUM($B$9:B228),0)</f>
        <v>0</v>
      </c>
      <c r="B228" s="242">
        <f>IF(Raming[[#This Row],[Hoeveelheid voorzien]]&gt;0,1,0)</f>
        <v>0</v>
      </c>
      <c r="C228" s="132"/>
      <c r="D228" s="133" t="s">
        <v>313</v>
      </c>
      <c r="E228" s="134"/>
      <c r="F228" s="135" t="s">
        <v>314</v>
      </c>
      <c r="G228" s="136"/>
      <c r="H228" s="237" t="s">
        <v>304</v>
      </c>
      <c r="I228" s="133"/>
      <c r="J228" s="133" t="s">
        <v>28</v>
      </c>
      <c r="K228" s="118"/>
      <c r="L228" s="327"/>
      <c r="M228" s="48"/>
      <c r="N228" s="119"/>
      <c r="O228" s="40"/>
      <c r="P228" s="73">
        <f>Raming[[#This Row],[Hoeveelheid voorzien]]*Raming[[#This Row],[EHP]]</f>
        <v>0</v>
      </c>
      <c r="Q228" s="50"/>
      <c r="R228" s="74">
        <v>100</v>
      </c>
      <c r="S228" s="329"/>
      <c r="T228" s="330"/>
      <c r="U228" s="331"/>
      <c r="V228" s="332"/>
      <c r="W228" s="333"/>
      <c r="X228" s="334"/>
      <c r="Y228" s="89">
        <f>SUM(Raming[[#This Row],[Aquafin]:[Aandeel 7]])</f>
        <v>100</v>
      </c>
      <c r="Z228" s="318">
        <f>IFERROR(ROUND(Raming[[#This Row],[Hoeveelheid voorzien]]*Raming[[#This Row],[Aquafin]]/100,2),0)</f>
        <v>0</v>
      </c>
      <c r="AA228" s="318">
        <f>IFERROR(ROUND(Raming[[#This Row],[HV1]]*Raming[[#This Row],[EHP]],2),0)</f>
        <v>0</v>
      </c>
      <c r="AB228" s="319">
        <f>IFERROR(ROUND(Raming[[#This Row],[Hoeveelheid voorzien]]*Raming[[#This Row],[Aandeel 2]]/100,2),0)</f>
        <v>0</v>
      </c>
      <c r="AC228" s="319">
        <f>IFERROR(ROUND(Raming[[#This Row],[HV2]]*Raming[[#This Row],[EHP]],2),0)</f>
        <v>0</v>
      </c>
      <c r="AD228" s="320">
        <f>IFERROR(ROUND(Raming[[#This Row],[Hoeveelheid voorzien]]*Raming[[#This Row],[Aandeel 3]]/100,2),0)</f>
        <v>0</v>
      </c>
      <c r="AE228" s="320">
        <f>IFERROR(ROUND(Raming[[#This Row],[HV3]]*Raming[[#This Row],[EHP]],2),0)</f>
        <v>0</v>
      </c>
      <c r="AF228" s="321">
        <f>IFERROR(ROUND(Raming[[#This Row],[Hoeveelheid voorzien]]*Raming[[#This Row],[Aandeel 4]]/100,2),0)</f>
        <v>0</v>
      </c>
      <c r="AG228" s="321">
        <f>IFERROR(ROUND(Raming[[#This Row],[HV4]]*Raming[[#This Row],[EHP]],2),0)</f>
        <v>0</v>
      </c>
      <c r="AH228" s="322">
        <f>IFERROR(ROUND(Raming[[#This Row],[Hoeveelheid voorzien]]*Raming[[#This Row],[Aandeel 5]]/100,2),0)</f>
        <v>0</v>
      </c>
      <c r="AI228" s="322">
        <f>IFERROR(ROUND(Raming[[#This Row],[HV5]]*Raming[[#This Row],[EHP]],2),0)</f>
        <v>0</v>
      </c>
      <c r="AJ228" s="323">
        <f>IFERROR(ROUND(Raming[[#This Row],[Hoeveelheid voorzien]]*Raming[[#This Row],[Aandeel 6]]/100,2),0)</f>
        <v>0</v>
      </c>
      <c r="AK228" s="323">
        <f>IFERROR(ROUND(Raming[[#This Row],[HV6]]*Raming[[#This Row],[EHP]],2),0)</f>
        <v>0</v>
      </c>
      <c r="AL228" s="324">
        <f>IFERROR(ROUND(Raming[[#This Row],[Hoeveelheid voorzien]]*Raming[[#This Row],[Aandeel 7]]/100,2),0)</f>
        <v>0</v>
      </c>
      <c r="AM228" s="324">
        <f>IFERROR(ROUND(Raming[[#This Row],[HV7]]*Raming[[#This Row],[EHP]],2),0)</f>
        <v>0</v>
      </c>
      <c r="AN228" s="89">
        <f>Raming[[#This Row],[HV7]]+Raming[[#This Row],[HV6]]+Raming[[#This Row],[HV5]]+Raming[[#This Row],[HV4]]+Raming[[#This Row],[HV3]]+Raming[[#This Row],[HV2]]+Raming[[#This Row],[HV1]]</f>
        <v>0</v>
      </c>
      <c r="AO228" s="89"/>
      <c r="AP228" s="94" t="str">
        <f>IFERROR(ROUND(AVERAGE(Raming[[#This Row],[kolom niet invullen]:[243/001]]),2),"")</f>
        <v/>
      </c>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row>
    <row r="229" spans="1:111">
      <c r="A229" s="156">
        <f>IF(Raming[[#This Row],[Nummering]]=1,SUM($B$9:B229),0)</f>
        <v>128</v>
      </c>
      <c r="B229" s="242">
        <f>IF(Raming[[#This Row],[Hoeveelheid voorzien]]&gt;0,1,0)</f>
        <v>1</v>
      </c>
      <c r="C229" s="116" t="s">
        <v>55</v>
      </c>
      <c r="D229" s="117" t="s">
        <v>315</v>
      </c>
      <c r="E229" s="49"/>
      <c r="F229" s="47" t="s">
        <v>316</v>
      </c>
      <c r="G229" s="22"/>
      <c r="H229" s="236"/>
      <c r="I229" s="117" t="s">
        <v>58</v>
      </c>
      <c r="J229" s="117" t="s">
        <v>62</v>
      </c>
      <c r="K229" s="118">
        <v>48.36</v>
      </c>
      <c r="L229" s="327"/>
      <c r="M229" s="48"/>
      <c r="N229" s="95" t="s">
        <v>713</v>
      </c>
      <c r="O229" s="40">
        <v>42</v>
      </c>
      <c r="P229" s="73">
        <f>Raming[[#This Row],[Hoeveelheid voorzien]]*Raming[[#This Row],[EHP]]</f>
        <v>2031.12</v>
      </c>
      <c r="Q229" s="50" t="s">
        <v>64</v>
      </c>
      <c r="R229" s="74">
        <v>100</v>
      </c>
      <c r="S229" s="329"/>
      <c r="T229" s="330"/>
      <c r="U229" s="331"/>
      <c r="V229" s="332"/>
      <c r="W229" s="333"/>
      <c r="X229" s="334"/>
      <c r="Y229" s="89">
        <f>SUM(Raming[[#This Row],[Aquafin]:[Aandeel 7]])</f>
        <v>100</v>
      </c>
      <c r="Z229" s="318">
        <f>IFERROR(ROUND(Raming[[#This Row],[Hoeveelheid voorzien]]*Raming[[#This Row],[Aquafin]]/100,2),0)</f>
        <v>42</v>
      </c>
      <c r="AA229" s="318">
        <f>IFERROR(ROUND(Raming[[#This Row],[HV1]]*Raming[[#This Row],[EHP]],2),0)</f>
        <v>2031.12</v>
      </c>
      <c r="AB229" s="319">
        <f>IFERROR(ROUND(Raming[[#This Row],[Hoeveelheid voorzien]]*Raming[[#This Row],[Aandeel 2]]/100,2),0)</f>
        <v>0</v>
      </c>
      <c r="AC229" s="319">
        <f>IFERROR(ROUND(Raming[[#This Row],[HV2]]*Raming[[#This Row],[EHP]],2),0)</f>
        <v>0</v>
      </c>
      <c r="AD229" s="320">
        <f>IFERROR(ROUND(Raming[[#This Row],[Hoeveelheid voorzien]]*Raming[[#This Row],[Aandeel 3]]/100,2),0)</f>
        <v>0</v>
      </c>
      <c r="AE229" s="320">
        <f>IFERROR(ROUND(Raming[[#This Row],[HV3]]*Raming[[#This Row],[EHP]],2),0)</f>
        <v>0</v>
      </c>
      <c r="AF229" s="321">
        <f>IFERROR(ROUND(Raming[[#This Row],[Hoeveelheid voorzien]]*Raming[[#This Row],[Aandeel 4]]/100,2),0)</f>
        <v>0</v>
      </c>
      <c r="AG229" s="321">
        <f>IFERROR(ROUND(Raming[[#This Row],[HV4]]*Raming[[#This Row],[EHP]],2),0)</f>
        <v>0</v>
      </c>
      <c r="AH229" s="322">
        <f>IFERROR(ROUND(Raming[[#This Row],[Hoeveelheid voorzien]]*Raming[[#This Row],[Aandeel 5]]/100,2),0)</f>
        <v>0</v>
      </c>
      <c r="AI229" s="322">
        <f>IFERROR(ROUND(Raming[[#This Row],[HV5]]*Raming[[#This Row],[EHP]],2),0)</f>
        <v>0</v>
      </c>
      <c r="AJ229" s="323">
        <f>IFERROR(ROUND(Raming[[#This Row],[Hoeveelheid voorzien]]*Raming[[#This Row],[Aandeel 6]]/100,2),0)</f>
        <v>0</v>
      </c>
      <c r="AK229" s="323">
        <f>IFERROR(ROUND(Raming[[#This Row],[HV6]]*Raming[[#This Row],[EHP]],2),0)</f>
        <v>0</v>
      </c>
      <c r="AL229" s="324">
        <f>IFERROR(ROUND(Raming[[#This Row],[Hoeveelheid voorzien]]*Raming[[#This Row],[Aandeel 7]]/100,2),0)</f>
        <v>0</v>
      </c>
      <c r="AM229" s="324">
        <f>IFERROR(ROUND(Raming[[#This Row],[HV7]]*Raming[[#This Row],[EHP]],2),0)</f>
        <v>0</v>
      </c>
      <c r="AN229" s="89">
        <f>Raming[[#This Row],[HV7]]+Raming[[#This Row],[HV6]]+Raming[[#This Row],[HV5]]+Raming[[#This Row],[HV4]]+Raming[[#This Row],[HV3]]+Raming[[#This Row],[HV2]]+Raming[[#This Row],[HV1]]</f>
        <v>42</v>
      </c>
      <c r="AO229" s="89"/>
      <c r="AP229" s="94" t="str">
        <f>IFERROR(ROUND(AVERAGE(Raming[[#This Row],[kolom niet invullen]:[243/001]]),2),"")</f>
        <v/>
      </c>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row>
    <row r="230" spans="1:111">
      <c r="A230" s="156">
        <f>IF(Raming[[#This Row],[Nummering]]=1,SUM($B$9:B230),0)</f>
        <v>129</v>
      </c>
      <c r="B230" s="242">
        <f>IF(Raming[[#This Row],[Hoeveelheid voorzien]]&gt;0,1,0)</f>
        <v>1</v>
      </c>
      <c r="C230" s="116" t="s">
        <v>55</v>
      </c>
      <c r="D230" s="117" t="s">
        <v>317</v>
      </c>
      <c r="E230" s="49"/>
      <c r="F230" s="47" t="s">
        <v>318</v>
      </c>
      <c r="G230" s="22"/>
      <c r="H230" s="236"/>
      <c r="I230" s="117" t="s">
        <v>58</v>
      </c>
      <c r="J230" s="117" t="s">
        <v>62</v>
      </c>
      <c r="K230" s="118">
        <v>46.89</v>
      </c>
      <c r="L230" s="327"/>
      <c r="M230" s="48"/>
      <c r="N230" s="95" t="s">
        <v>713</v>
      </c>
      <c r="O230" s="40">
        <v>8</v>
      </c>
      <c r="P230" s="73">
        <f>Raming[[#This Row],[Hoeveelheid voorzien]]*Raming[[#This Row],[EHP]]</f>
        <v>375.12</v>
      </c>
      <c r="Q230" s="50" t="s">
        <v>64</v>
      </c>
      <c r="R230" s="74">
        <v>100</v>
      </c>
      <c r="S230" s="329"/>
      <c r="T230" s="330"/>
      <c r="U230" s="331"/>
      <c r="V230" s="332"/>
      <c r="W230" s="333"/>
      <c r="X230" s="334"/>
      <c r="Y230" s="89">
        <f>SUM(Raming[[#This Row],[Aquafin]:[Aandeel 7]])</f>
        <v>100</v>
      </c>
      <c r="Z230" s="318">
        <f>IFERROR(ROUND(Raming[[#This Row],[Hoeveelheid voorzien]]*Raming[[#This Row],[Aquafin]]/100,2),0)</f>
        <v>8</v>
      </c>
      <c r="AA230" s="318">
        <f>IFERROR(ROUND(Raming[[#This Row],[HV1]]*Raming[[#This Row],[EHP]],2),0)</f>
        <v>375.12</v>
      </c>
      <c r="AB230" s="319">
        <f>IFERROR(ROUND(Raming[[#This Row],[Hoeveelheid voorzien]]*Raming[[#This Row],[Aandeel 2]]/100,2),0)</f>
        <v>0</v>
      </c>
      <c r="AC230" s="319">
        <f>IFERROR(ROUND(Raming[[#This Row],[HV2]]*Raming[[#This Row],[EHP]],2),0)</f>
        <v>0</v>
      </c>
      <c r="AD230" s="320">
        <f>IFERROR(ROUND(Raming[[#This Row],[Hoeveelheid voorzien]]*Raming[[#This Row],[Aandeel 3]]/100,2),0)</f>
        <v>0</v>
      </c>
      <c r="AE230" s="320">
        <f>IFERROR(ROUND(Raming[[#This Row],[HV3]]*Raming[[#This Row],[EHP]],2),0)</f>
        <v>0</v>
      </c>
      <c r="AF230" s="321">
        <f>IFERROR(ROUND(Raming[[#This Row],[Hoeveelheid voorzien]]*Raming[[#This Row],[Aandeel 4]]/100,2),0)</f>
        <v>0</v>
      </c>
      <c r="AG230" s="321">
        <f>IFERROR(ROUND(Raming[[#This Row],[HV4]]*Raming[[#This Row],[EHP]],2),0)</f>
        <v>0</v>
      </c>
      <c r="AH230" s="322">
        <f>IFERROR(ROUND(Raming[[#This Row],[Hoeveelheid voorzien]]*Raming[[#This Row],[Aandeel 5]]/100,2),0)</f>
        <v>0</v>
      </c>
      <c r="AI230" s="322">
        <f>IFERROR(ROUND(Raming[[#This Row],[HV5]]*Raming[[#This Row],[EHP]],2),0)</f>
        <v>0</v>
      </c>
      <c r="AJ230" s="323">
        <f>IFERROR(ROUND(Raming[[#This Row],[Hoeveelheid voorzien]]*Raming[[#This Row],[Aandeel 6]]/100,2),0)</f>
        <v>0</v>
      </c>
      <c r="AK230" s="323">
        <f>IFERROR(ROUND(Raming[[#This Row],[HV6]]*Raming[[#This Row],[EHP]],2),0)</f>
        <v>0</v>
      </c>
      <c r="AL230" s="324">
        <f>IFERROR(ROUND(Raming[[#This Row],[Hoeveelheid voorzien]]*Raming[[#This Row],[Aandeel 7]]/100,2),0)</f>
        <v>0</v>
      </c>
      <c r="AM230" s="324">
        <f>IFERROR(ROUND(Raming[[#This Row],[HV7]]*Raming[[#This Row],[EHP]],2),0)</f>
        <v>0</v>
      </c>
      <c r="AN230" s="89">
        <f>Raming[[#This Row],[HV7]]+Raming[[#This Row],[HV6]]+Raming[[#This Row],[HV5]]+Raming[[#This Row],[HV4]]+Raming[[#This Row],[HV3]]+Raming[[#This Row],[HV2]]+Raming[[#This Row],[HV1]]</f>
        <v>8</v>
      </c>
      <c r="AO230" s="89"/>
      <c r="AP230" s="94" t="str">
        <f>IFERROR(ROUND(AVERAGE(Raming[[#This Row],[kolom niet invullen]:[243/001]]),2),"")</f>
        <v/>
      </c>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row>
    <row r="231" spans="1:111" ht="22.5">
      <c r="A231" s="156">
        <f>IF(Raming[[#This Row],[Nummering]]=1,SUM($B$9:B231),0)</f>
        <v>130</v>
      </c>
      <c r="B231" s="242">
        <f>IF(Raming[[#This Row],[Hoeveelheid voorzien]]&gt;0,1,0)</f>
        <v>1</v>
      </c>
      <c r="C231" s="116" t="s">
        <v>60</v>
      </c>
      <c r="D231" s="117"/>
      <c r="E231" s="49" t="s">
        <v>61</v>
      </c>
      <c r="F231" s="123"/>
      <c r="G231" s="54" t="s">
        <v>795</v>
      </c>
      <c r="H231" s="236"/>
      <c r="I231" s="117" t="s">
        <v>58</v>
      </c>
      <c r="J231" s="117" t="s">
        <v>63</v>
      </c>
      <c r="K231" s="118">
        <v>65</v>
      </c>
      <c r="L231" s="327"/>
      <c r="M231" s="48" t="s">
        <v>651</v>
      </c>
      <c r="N231" s="95" t="s">
        <v>713</v>
      </c>
      <c r="O231" s="40">
        <v>410</v>
      </c>
      <c r="P231" s="73">
        <f>Raming[[#This Row],[Hoeveelheid voorzien]]*Raming[[#This Row],[EHP]]</f>
        <v>26650</v>
      </c>
      <c r="Q231" s="52"/>
      <c r="R231" s="74">
        <v>100</v>
      </c>
      <c r="S231" s="329"/>
      <c r="T231" s="330"/>
      <c r="U231" s="331"/>
      <c r="V231" s="332"/>
      <c r="W231" s="333"/>
      <c r="X231" s="334"/>
      <c r="Y231" s="89">
        <f>SUM(Raming[[#This Row],[Aquafin]:[Aandeel 7]])</f>
        <v>100</v>
      </c>
      <c r="Z231" s="318">
        <f>IFERROR(ROUND(Raming[[#This Row],[Hoeveelheid voorzien]]*Raming[[#This Row],[Aquafin]]/100,2),0)</f>
        <v>410</v>
      </c>
      <c r="AA231" s="318">
        <f>IFERROR(ROUND(Raming[[#This Row],[HV1]]*Raming[[#This Row],[EHP]],2),0)</f>
        <v>26650</v>
      </c>
      <c r="AB231" s="319">
        <f>IFERROR(ROUND(Raming[[#This Row],[Hoeveelheid voorzien]]*Raming[[#This Row],[Aandeel 2]]/100,2),0)</f>
        <v>0</v>
      </c>
      <c r="AC231" s="319">
        <f>IFERROR(ROUND(Raming[[#This Row],[HV2]]*Raming[[#This Row],[EHP]],2),0)</f>
        <v>0</v>
      </c>
      <c r="AD231" s="320">
        <f>IFERROR(ROUND(Raming[[#This Row],[Hoeveelheid voorzien]]*Raming[[#This Row],[Aandeel 3]]/100,2),0)</f>
        <v>0</v>
      </c>
      <c r="AE231" s="320">
        <f>IFERROR(ROUND(Raming[[#This Row],[HV3]]*Raming[[#This Row],[EHP]],2),0)</f>
        <v>0</v>
      </c>
      <c r="AF231" s="321">
        <f>IFERROR(ROUND(Raming[[#This Row],[Hoeveelheid voorzien]]*Raming[[#This Row],[Aandeel 4]]/100,2),0)</f>
        <v>0</v>
      </c>
      <c r="AG231" s="321">
        <f>IFERROR(ROUND(Raming[[#This Row],[HV4]]*Raming[[#This Row],[EHP]],2),0)</f>
        <v>0</v>
      </c>
      <c r="AH231" s="322">
        <f>IFERROR(ROUND(Raming[[#This Row],[Hoeveelheid voorzien]]*Raming[[#This Row],[Aandeel 5]]/100,2),0)</f>
        <v>0</v>
      </c>
      <c r="AI231" s="322">
        <f>IFERROR(ROUND(Raming[[#This Row],[HV5]]*Raming[[#This Row],[EHP]],2),0)</f>
        <v>0</v>
      </c>
      <c r="AJ231" s="323">
        <f>IFERROR(ROUND(Raming[[#This Row],[Hoeveelheid voorzien]]*Raming[[#This Row],[Aandeel 6]]/100,2),0)</f>
        <v>0</v>
      </c>
      <c r="AK231" s="323">
        <f>IFERROR(ROUND(Raming[[#This Row],[HV6]]*Raming[[#This Row],[EHP]],2),0)</f>
        <v>0</v>
      </c>
      <c r="AL231" s="324">
        <f>IFERROR(ROUND(Raming[[#This Row],[Hoeveelheid voorzien]]*Raming[[#This Row],[Aandeel 7]]/100,2),0)</f>
        <v>0</v>
      </c>
      <c r="AM231" s="324">
        <f>IFERROR(ROUND(Raming[[#This Row],[HV7]]*Raming[[#This Row],[EHP]],2),0)</f>
        <v>0</v>
      </c>
      <c r="AN231" s="89">
        <f>Raming[[#This Row],[HV7]]+Raming[[#This Row],[HV6]]+Raming[[#This Row],[HV5]]+Raming[[#This Row],[HV4]]+Raming[[#This Row],[HV3]]+Raming[[#This Row],[HV2]]+Raming[[#This Row],[HV1]]</f>
        <v>410</v>
      </c>
      <c r="AO231" s="89"/>
      <c r="AP231" s="94" t="str">
        <f>IFERROR(ROUND(AVERAGE(Raming[[#This Row],[kolom niet invullen]:[243/001]]),2),"")</f>
        <v/>
      </c>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row>
    <row r="232" spans="1:111" ht="22.5">
      <c r="A232" s="156">
        <f>IF(Raming[[#This Row],[Nummering]]=1,SUM($B$9:B232),0)</f>
        <v>0</v>
      </c>
      <c r="B232" s="242">
        <f>IF(Raming[[#This Row],[Hoeveelheid voorzien]]&gt;0,1,0)</f>
        <v>0</v>
      </c>
      <c r="C232" s="113"/>
      <c r="D232" s="113" t="s">
        <v>319</v>
      </c>
      <c r="E232" s="113"/>
      <c r="F232" s="113" t="s">
        <v>320</v>
      </c>
      <c r="G232" s="131"/>
      <c r="H232" s="238"/>
      <c r="I232" s="113"/>
      <c r="J232" s="113" t="s">
        <v>28</v>
      </c>
      <c r="K232" s="118" t="s">
        <v>28</v>
      </c>
      <c r="L232" s="326"/>
      <c r="M232" s="45"/>
      <c r="N232" s="46"/>
      <c r="O232" s="40"/>
      <c r="P232" s="73"/>
      <c r="Q232" s="50"/>
      <c r="R232" s="74">
        <v>100</v>
      </c>
      <c r="S232" s="329"/>
      <c r="T232" s="330"/>
      <c r="U232" s="331"/>
      <c r="V232" s="332"/>
      <c r="W232" s="333"/>
      <c r="X232" s="334"/>
      <c r="Y232" s="89">
        <f>SUM(Raming[[#This Row],[Aquafin]:[Aandeel 7]])</f>
        <v>100</v>
      </c>
      <c r="Z232" s="318">
        <f>IFERROR(ROUND(Raming[[#This Row],[Hoeveelheid voorzien]]*Raming[[#This Row],[Aquafin]]/100,2),0)</f>
        <v>0</v>
      </c>
      <c r="AA232" s="318">
        <f>IFERROR(ROUND(Raming[[#This Row],[HV1]]*Raming[[#This Row],[EHP]],2),0)</f>
        <v>0</v>
      </c>
      <c r="AB232" s="319">
        <f>IFERROR(ROUND(Raming[[#This Row],[Hoeveelheid voorzien]]*Raming[[#This Row],[Aandeel 2]]/100,2),0)</f>
        <v>0</v>
      </c>
      <c r="AC232" s="319">
        <f>IFERROR(ROUND(Raming[[#This Row],[HV2]]*Raming[[#This Row],[EHP]],2),0)</f>
        <v>0</v>
      </c>
      <c r="AD232" s="320">
        <f>IFERROR(ROUND(Raming[[#This Row],[Hoeveelheid voorzien]]*Raming[[#This Row],[Aandeel 3]]/100,2),0)</f>
        <v>0</v>
      </c>
      <c r="AE232" s="320">
        <f>IFERROR(ROUND(Raming[[#This Row],[HV3]]*Raming[[#This Row],[EHP]],2),0)</f>
        <v>0</v>
      </c>
      <c r="AF232" s="321">
        <f>IFERROR(ROUND(Raming[[#This Row],[Hoeveelheid voorzien]]*Raming[[#This Row],[Aandeel 4]]/100,2),0)</f>
        <v>0</v>
      </c>
      <c r="AG232" s="321">
        <f>IFERROR(ROUND(Raming[[#This Row],[HV4]]*Raming[[#This Row],[EHP]],2),0)</f>
        <v>0</v>
      </c>
      <c r="AH232" s="322">
        <f>IFERROR(ROUND(Raming[[#This Row],[Hoeveelheid voorzien]]*Raming[[#This Row],[Aandeel 5]]/100,2),0)</f>
        <v>0</v>
      </c>
      <c r="AI232" s="322">
        <f>IFERROR(ROUND(Raming[[#This Row],[HV5]]*Raming[[#This Row],[EHP]],2),0)</f>
        <v>0</v>
      </c>
      <c r="AJ232" s="323">
        <f>IFERROR(ROUND(Raming[[#This Row],[Hoeveelheid voorzien]]*Raming[[#This Row],[Aandeel 6]]/100,2),0)</f>
        <v>0</v>
      </c>
      <c r="AK232" s="323">
        <f>IFERROR(ROUND(Raming[[#This Row],[HV6]]*Raming[[#This Row],[EHP]],2),0)</f>
        <v>0</v>
      </c>
      <c r="AL232" s="324">
        <f>IFERROR(ROUND(Raming[[#This Row],[Hoeveelheid voorzien]]*Raming[[#This Row],[Aandeel 7]]/100,2),0)</f>
        <v>0</v>
      </c>
      <c r="AM232" s="324">
        <f>IFERROR(ROUND(Raming[[#This Row],[HV7]]*Raming[[#This Row],[EHP]],2),0)</f>
        <v>0</v>
      </c>
      <c r="AN232" s="89">
        <f>Raming[[#This Row],[HV7]]+Raming[[#This Row],[HV6]]+Raming[[#This Row],[HV5]]+Raming[[#This Row],[HV4]]+Raming[[#This Row],[HV3]]+Raming[[#This Row],[HV2]]+Raming[[#This Row],[HV1]]</f>
        <v>0</v>
      </c>
      <c r="AO232" s="89"/>
      <c r="AP232" s="94" t="str">
        <f>IFERROR(ROUND(AVERAGE(Raming[[#This Row],[kolom niet invullen]:[243/001]]),2),"")</f>
        <v/>
      </c>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row>
    <row r="233" spans="1:111" ht="22.5">
      <c r="A233" s="156">
        <f>IF(Raming[[#This Row],[Nummering]]=1,SUM($B$9:B233),0)</f>
        <v>0</v>
      </c>
      <c r="B233" s="242">
        <f>IF(Raming[[#This Row],[Hoeveelheid voorzien]]&gt;0,1,0)</f>
        <v>0</v>
      </c>
      <c r="C233" s="132"/>
      <c r="D233" s="133" t="s">
        <v>322</v>
      </c>
      <c r="E233" s="134"/>
      <c r="F233" s="135" t="s">
        <v>323</v>
      </c>
      <c r="G233" s="136"/>
      <c r="H233" s="237" t="s">
        <v>324</v>
      </c>
      <c r="I233" s="133"/>
      <c r="J233" s="133" t="s">
        <v>28</v>
      </c>
      <c r="K233" s="118" t="s">
        <v>28</v>
      </c>
      <c r="L233" s="327"/>
      <c r="M233" s="48" t="s">
        <v>325</v>
      </c>
      <c r="N233" s="119"/>
      <c r="O233" s="40"/>
      <c r="P233" s="73"/>
      <c r="Q233" s="50"/>
      <c r="R233" s="74">
        <v>100</v>
      </c>
      <c r="S233" s="329"/>
      <c r="T233" s="330"/>
      <c r="U233" s="331"/>
      <c r="V233" s="332"/>
      <c r="W233" s="333"/>
      <c r="X233" s="334"/>
      <c r="Y233" s="89">
        <f>SUM(Raming[[#This Row],[Aquafin]:[Aandeel 7]])</f>
        <v>100</v>
      </c>
      <c r="Z233" s="318">
        <f>IFERROR(ROUND(Raming[[#This Row],[Hoeveelheid voorzien]]*Raming[[#This Row],[Aquafin]]/100,2),0)</f>
        <v>0</v>
      </c>
      <c r="AA233" s="318">
        <f>IFERROR(ROUND(Raming[[#This Row],[HV1]]*Raming[[#This Row],[EHP]],2),0)</f>
        <v>0</v>
      </c>
      <c r="AB233" s="319">
        <f>IFERROR(ROUND(Raming[[#This Row],[Hoeveelheid voorzien]]*Raming[[#This Row],[Aandeel 2]]/100,2),0)</f>
        <v>0</v>
      </c>
      <c r="AC233" s="319">
        <f>IFERROR(ROUND(Raming[[#This Row],[HV2]]*Raming[[#This Row],[EHP]],2),0)</f>
        <v>0</v>
      </c>
      <c r="AD233" s="320">
        <f>IFERROR(ROUND(Raming[[#This Row],[Hoeveelheid voorzien]]*Raming[[#This Row],[Aandeel 3]]/100,2),0)</f>
        <v>0</v>
      </c>
      <c r="AE233" s="320">
        <f>IFERROR(ROUND(Raming[[#This Row],[HV3]]*Raming[[#This Row],[EHP]],2),0)</f>
        <v>0</v>
      </c>
      <c r="AF233" s="321">
        <f>IFERROR(ROUND(Raming[[#This Row],[Hoeveelheid voorzien]]*Raming[[#This Row],[Aandeel 4]]/100,2),0)</f>
        <v>0</v>
      </c>
      <c r="AG233" s="321">
        <f>IFERROR(ROUND(Raming[[#This Row],[HV4]]*Raming[[#This Row],[EHP]],2),0)</f>
        <v>0</v>
      </c>
      <c r="AH233" s="322">
        <f>IFERROR(ROUND(Raming[[#This Row],[Hoeveelheid voorzien]]*Raming[[#This Row],[Aandeel 5]]/100,2),0)</f>
        <v>0</v>
      </c>
      <c r="AI233" s="322">
        <f>IFERROR(ROUND(Raming[[#This Row],[HV5]]*Raming[[#This Row],[EHP]],2),0)</f>
        <v>0</v>
      </c>
      <c r="AJ233" s="323">
        <f>IFERROR(ROUND(Raming[[#This Row],[Hoeveelheid voorzien]]*Raming[[#This Row],[Aandeel 6]]/100,2),0)</f>
        <v>0</v>
      </c>
      <c r="AK233" s="323">
        <f>IFERROR(ROUND(Raming[[#This Row],[HV6]]*Raming[[#This Row],[EHP]],2),0)</f>
        <v>0</v>
      </c>
      <c r="AL233" s="324">
        <f>IFERROR(ROUND(Raming[[#This Row],[Hoeveelheid voorzien]]*Raming[[#This Row],[Aandeel 7]]/100,2),0)</f>
        <v>0</v>
      </c>
      <c r="AM233" s="324">
        <f>IFERROR(ROUND(Raming[[#This Row],[HV7]]*Raming[[#This Row],[EHP]],2),0)</f>
        <v>0</v>
      </c>
      <c r="AN233" s="89">
        <f>Raming[[#This Row],[HV7]]+Raming[[#This Row],[HV6]]+Raming[[#This Row],[HV5]]+Raming[[#This Row],[HV4]]+Raming[[#This Row],[HV3]]+Raming[[#This Row],[HV2]]+Raming[[#This Row],[HV1]]</f>
        <v>0</v>
      </c>
      <c r="AO233" s="89"/>
      <c r="AP233" s="94" t="str">
        <f>IFERROR(ROUND(AVERAGE(Raming[[#This Row],[kolom niet invullen]:[243/001]]),2),"")</f>
        <v/>
      </c>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row>
    <row r="234" spans="1:111">
      <c r="A234" s="156">
        <f>IF(Raming[[#This Row],[Nummering]]=1,SUM($B$9:B234),0)</f>
        <v>131</v>
      </c>
      <c r="B234" s="242">
        <f>IF(Raming[[#This Row],[Hoeveelheid voorzien]]&gt;0,1,0)</f>
        <v>1</v>
      </c>
      <c r="C234" s="116" t="s">
        <v>55</v>
      </c>
      <c r="D234" s="117" t="s">
        <v>326</v>
      </c>
      <c r="E234" s="49"/>
      <c r="F234" s="47" t="s">
        <v>321</v>
      </c>
      <c r="G234" s="22"/>
      <c r="H234" s="236"/>
      <c r="I234" s="117" t="s">
        <v>58</v>
      </c>
      <c r="J234" s="117" t="s">
        <v>63</v>
      </c>
      <c r="K234" s="118">
        <v>28.83</v>
      </c>
      <c r="L234" s="327"/>
      <c r="M234" s="48"/>
      <c r="N234" s="95" t="s">
        <v>713</v>
      </c>
      <c r="O234" s="40">
        <v>50</v>
      </c>
      <c r="P234" s="73">
        <f>Raming[[#This Row],[Hoeveelheid voorzien]]*Raming[[#This Row],[EHP]]</f>
        <v>1441.5</v>
      </c>
      <c r="Q234" s="50" t="s">
        <v>64</v>
      </c>
      <c r="R234" s="74">
        <v>100</v>
      </c>
      <c r="S234" s="329"/>
      <c r="T234" s="330"/>
      <c r="U234" s="331"/>
      <c r="V234" s="332"/>
      <c r="W234" s="333"/>
      <c r="X234" s="334"/>
      <c r="Y234" s="89">
        <f>SUM(Raming[[#This Row],[Aquafin]:[Aandeel 7]])</f>
        <v>100</v>
      </c>
      <c r="Z234" s="318">
        <f>IFERROR(ROUND(Raming[[#This Row],[Hoeveelheid voorzien]]*Raming[[#This Row],[Aquafin]]/100,2),0)</f>
        <v>50</v>
      </c>
      <c r="AA234" s="318">
        <f>IFERROR(ROUND(Raming[[#This Row],[HV1]]*Raming[[#This Row],[EHP]],2),0)</f>
        <v>1441.5</v>
      </c>
      <c r="AB234" s="319">
        <f>IFERROR(ROUND(Raming[[#This Row],[Hoeveelheid voorzien]]*Raming[[#This Row],[Aandeel 2]]/100,2),0)</f>
        <v>0</v>
      </c>
      <c r="AC234" s="319">
        <f>IFERROR(ROUND(Raming[[#This Row],[HV2]]*Raming[[#This Row],[EHP]],2),0)</f>
        <v>0</v>
      </c>
      <c r="AD234" s="320">
        <f>IFERROR(ROUND(Raming[[#This Row],[Hoeveelheid voorzien]]*Raming[[#This Row],[Aandeel 3]]/100,2),0)</f>
        <v>0</v>
      </c>
      <c r="AE234" s="320">
        <f>IFERROR(ROUND(Raming[[#This Row],[HV3]]*Raming[[#This Row],[EHP]],2),0)</f>
        <v>0</v>
      </c>
      <c r="AF234" s="321">
        <f>IFERROR(ROUND(Raming[[#This Row],[Hoeveelheid voorzien]]*Raming[[#This Row],[Aandeel 4]]/100,2),0)</f>
        <v>0</v>
      </c>
      <c r="AG234" s="321">
        <f>IFERROR(ROUND(Raming[[#This Row],[HV4]]*Raming[[#This Row],[EHP]],2),0)</f>
        <v>0</v>
      </c>
      <c r="AH234" s="322">
        <f>IFERROR(ROUND(Raming[[#This Row],[Hoeveelheid voorzien]]*Raming[[#This Row],[Aandeel 5]]/100,2),0)</f>
        <v>0</v>
      </c>
      <c r="AI234" s="322">
        <f>IFERROR(ROUND(Raming[[#This Row],[HV5]]*Raming[[#This Row],[EHP]],2),0)</f>
        <v>0</v>
      </c>
      <c r="AJ234" s="323">
        <f>IFERROR(ROUND(Raming[[#This Row],[Hoeveelheid voorzien]]*Raming[[#This Row],[Aandeel 6]]/100,2),0)</f>
        <v>0</v>
      </c>
      <c r="AK234" s="323">
        <f>IFERROR(ROUND(Raming[[#This Row],[HV6]]*Raming[[#This Row],[EHP]],2),0)</f>
        <v>0</v>
      </c>
      <c r="AL234" s="324">
        <f>IFERROR(ROUND(Raming[[#This Row],[Hoeveelheid voorzien]]*Raming[[#This Row],[Aandeel 7]]/100,2),0)</f>
        <v>0</v>
      </c>
      <c r="AM234" s="324">
        <f>IFERROR(ROUND(Raming[[#This Row],[HV7]]*Raming[[#This Row],[EHP]],2),0)</f>
        <v>0</v>
      </c>
      <c r="AN234" s="89">
        <f>Raming[[#This Row],[HV7]]+Raming[[#This Row],[HV6]]+Raming[[#This Row],[HV5]]+Raming[[#This Row],[HV4]]+Raming[[#This Row],[HV3]]+Raming[[#This Row],[HV2]]+Raming[[#This Row],[HV1]]</f>
        <v>50</v>
      </c>
      <c r="AO234" s="89"/>
      <c r="AP234" s="94" t="str">
        <f>IFERROR(ROUND(AVERAGE(Raming[[#This Row],[kolom niet invullen]:[243/001]]),2),"")</f>
        <v/>
      </c>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row>
    <row r="235" spans="1:111">
      <c r="A235" s="156">
        <f>IF(Raming[[#This Row],[Nummering]]=1,SUM($B$9:B235),0)</f>
        <v>0</v>
      </c>
      <c r="B235" s="242">
        <f>IF(Raming[[#This Row],[Hoeveelheid voorzien]]&gt;0,1,0)</f>
        <v>0</v>
      </c>
      <c r="C235" s="109"/>
      <c r="D235" s="109" t="s">
        <v>327</v>
      </c>
      <c r="E235" s="110"/>
      <c r="F235" s="109" t="s">
        <v>328</v>
      </c>
      <c r="G235" s="109"/>
      <c r="H235" s="166"/>
      <c r="I235" s="112"/>
      <c r="J235" s="112" t="s">
        <v>28</v>
      </c>
      <c r="K235" s="165" t="s">
        <v>28</v>
      </c>
      <c r="L235" s="327"/>
      <c r="M235" s="48"/>
      <c r="N235" s="139"/>
      <c r="O235" s="159"/>
      <c r="P235" s="73"/>
      <c r="Q235" s="100"/>
      <c r="R235" s="74"/>
      <c r="S235" s="75">
        <v>100</v>
      </c>
      <c r="T235" s="76"/>
      <c r="U235" s="77"/>
      <c r="V235" s="78"/>
      <c r="W235" s="79"/>
      <c r="X235" s="80"/>
      <c r="Y235" s="104">
        <f>SUM(Raming[[#This Row],[Aquafin]:[Aandeel 7]])</f>
        <v>100</v>
      </c>
      <c r="Z235" s="318">
        <f>IFERROR(ROUND(Raming[[#This Row],[Hoeveelheid voorzien]]*Raming[[#This Row],[Aquafin]]/100,2),0)</f>
        <v>0</v>
      </c>
      <c r="AA235" s="318">
        <f>IFERROR(ROUND(Raming[[#This Row],[HV1]]*Raming[[#This Row],[EHP]],2),0)</f>
        <v>0</v>
      </c>
      <c r="AB235" s="319">
        <f>IFERROR(ROUND(Raming[[#This Row],[Hoeveelheid voorzien]]*Raming[[#This Row],[Aandeel 2]]/100,2),0)</f>
        <v>0</v>
      </c>
      <c r="AC235" s="319">
        <f>IFERROR(ROUND(Raming[[#This Row],[HV2]]*Raming[[#This Row],[EHP]],2),0)</f>
        <v>0</v>
      </c>
      <c r="AD235" s="320">
        <f>IFERROR(ROUND(Raming[[#This Row],[Hoeveelheid voorzien]]*Raming[[#This Row],[Aandeel 3]]/100,2),0)</f>
        <v>0</v>
      </c>
      <c r="AE235" s="320">
        <f>IFERROR(ROUND(Raming[[#This Row],[HV3]]*Raming[[#This Row],[EHP]],2),0)</f>
        <v>0</v>
      </c>
      <c r="AF235" s="321">
        <f>IFERROR(ROUND(Raming[[#This Row],[Hoeveelheid voorzien]]*Raming[[#This Row],[Aandeel 4]]/100,2),0)</f>
        <v>0</v>
      </c>
      <c r="AG235" s="321">
        <f>IFERROR(ROUND(Raming[[#This Row],[HV4]]*Raming[[#This Row],[EHP]],2),0)</f>
        <v>0</v>
      </c>
      <c r="AH235" s="322">
        <f>IFERROR(ROUND(Raming[[#This Row],[Hoeveelheid voorzien]]*Raming[[#This Row],[Aandeel 5]]/100,2),0)</f>
        <v>0</v>
      </c>
      <c r="AI235" s="322">
        <f>IFERROR(ROUND(Raming[[#This Row],[HV5]]*Raming[[#This Row],[EHP]],2),0)</f>
        <v>0</v>
      </c>
      <c r="AJ235" s="335">
        <f>IFERROR(ROUND(Raming[[#This Row],[Hoeveelheid voorzien]]*Raming[[#This Row],[Aandeel 6]]/100,2),0)</f>
        <v>0</v>
      </c>
      <c r="AK235" s="335">
        <f>IFERROR(ROUND(Raming[[#This Row],[HV6]]*Raming[[#This Row],[EHP]],2),0)</f>
        <v>0</v>
      </c>
      <c r="AL235" s="336">
        <f>IFERROR(ROUND(Raming[[#This Row],[Hoeveelheid voorzien]]*Raming[[#This Row],[Aandeel 7]]/100,2),0)</f>
        <v>0</v>
      </c>
      <c r="AM235" s="336">
        <f>IFERROR(ROUND(Raming[[#This Row],[HV7]]*Raming[[#This Row],[EHP]],2),0)</f>
        <v>0</v>
      </c>
      <c r="AN235" s="108">
        <f>Raming[[#This Row],[HV7]]+Raming[[#This Row],[HV6]]+Raming[[#This Row],[HV5]]+Raming[[#This Row],[HV4]]+Raming[[#This Row],[HV3]]+Raming[[#This Row],[HV2]]+Raming[[#This Row],[HV1]]</f>
        <v>0</v>
      </c>
      <c r="AP235" s="337" t="str">
        <f>IFERROR(ROUND(AVERAGE(Raming[[#This Row],[kolom niet invullen]:[243/001]]),2),"")</f>
        <v/>
      </c>
      <c r="AQ235" s="337"/>
      <c r="AR235" s="337"/>
      <c r="AU235" s="338"/>
      <c r="AV235" s="338"/>
      <c r="AW235" s="338"/>
      <c r="AX235" s="338"/>
      <c r="AY235" s="338"/>
      <c r="AZ235" s="338"/>
      <c r="BA235" s="338"/>
      <c r="BB235" s="338"/>
      <c r="BC235" s="338"/>
      <c r="BD235" s="338"/>
      <c r="BE235" s="338"/>
      <c r="BF235" s="338"/>
      <c r="BG235" s="338"/>
      <c r="BH235" s="338"/>
      <c r="BI235" s="338"/>
      <c r="BJ235" s="338"/>
      <c r="BK235" s="338"/>
      <c r="BL235" s="338"/>
      <c r="BM235" s="338"/>
      <c r="BN235" s="338"/>
      <c r="BO235" s="338"/>
      <c r="BP235" s="338"/>
      <c r="BQ235" s="338"/>
      <c r="BR235" s="338"/>
      <c r="BS235" s="338"/>
      <c r="BT235" s="338"/>
      <c r="BU235" s="338"/>
      <c r="BV235" s="338"/>
      <c r="BW235" s="338"/>
      <c r="BX235" s="338"/>
      <c r="BY235" s="338"/>
      <c r="BZ235" s="338"/>
      <c r="CA235" s="338"/>
      <c r="CB235" s="338"/>
      <c r="CC235" s="338"/>
      <c r="CD235" s="338"/>
      <c r="CE235" s="338"/>
      <c r="CF235" s="338"/>
      <c r="CG235" s="338"/>
      <c r="CH235" s="338"/>
      <c r="CI235" s="338"/>
      <c r="CJ235" s="338"/>
      <c r="CK235" s="338"/>
      <c r="CL235" s="338"/>
      <c r="CM235" s="338"/>
      <c r="CN235" s="338"/>
      <c r="CO235" s="338"/>
      <c r="CP235" s="338"/>
      <c r="CQ235" s="338"/>
      <c r="CR235" s="338"/>
      <c r="CS235" s="338"/>
      <c r="CT235" s="338"/>
      <c r="CU235" s="338"/>
      <c r="CV235" s="338"/>
      <c r="CW235" s="338"/>
      <c r="CX235" s="338"/>
      <c r="CY235" s="338"/>
      <c r="CZ235" s="338"/>
      <c r="DA235" s="338"/>
      <c r="DB235" s="338"/>
      <c r="DC235" s="338"/>
      <c r="DD235" s="338"/>
      <c r="DE235" s="338"/>
      <c r="DF235" s="338"/>
      <c r="DG235" s="338"/>
    </row>
    <row r="236" spans="1:111">
      <c r="A236" s="156">
        <f>IF(Raming[[#This Row],[Nummering]]=1,SUM($B$9:B236),0)</f>
        <v>0</v>
      </c>
      <c r="B236" s="242">
        <f>IF(Raming[[#This Row],[Hoeveelheid voorzien]]&gt;0,1,0)</f>
        <v>0</v>
      </c>
      <c r="C236" s="113"/>
      <c r="D236" s="113" t="s">
        <v>329</v>
      </c>
      <c r="E236" s="113"/>
      <c r="F236" s="113" t="s">
        <v>330</v>
      </c>
      <c r="G236" s="44"/>
      <c r="H236" s="231"/>
      <c r="I236" s="113"/>
      <c r="J236" s="113" t="s">
        <v>28</v>
      </c>
      <c r="K236" s="165" t="s">
        <v>28</v>
      </c>
      <c r="L236" s="342"/>
      <c r="M236" s="45"/>
      <c r="N236" s="46"/>
      <c r="O236" s="159"/>
      <c r="P236" s="73"/>
      <c r="Q236" s="100"/>
      <c r="R236" s="328"/>
      <c r="S236" s="329">
        <v>100</v>
      </c>
      <c r="T236" s="330"/>
      <c r="U236" s="331"/>
      <c r="V236" s="332"/>
      <c r="W236" s="333"/>
      <c r="X236" s="334"/>
      <c r="Y236" s="89">
        <f>SUM(Raming[[#This Row],[Aquafin]:[Aandeel 7]])</f>
        <v>100</v>
      </c>
      <c r="Z236" s="318">
        <f>IFERROR(ROUND(Raming[[#This Row],[Hoeveelheid voorzien]]*Raming[[#This Row],[Aquafin]]/100,2),0)</f>
        <v>0</v>
      </c>
      <c r="AA236" s="318">
        <f>IFERROR(ROUND(Raming[[#This Row],[HV1]]*Raming[[#This Row],[EHP]],2),0)</f>
        <v>0</v>
      </c>
      <c r="AB236" s="319">
        <f>IFERROR(ROUND(Raming[[#This Row],[Hoeveelheid voorzien]]*Raming[[#This Row],[Aandeel 2]]/100,2),0)</f>
        <v>0</v>
      </c>
      <c r="AC236" s="319">
        <f>IFERROR(ROUND(Raming[[#This Row],[HV2]]*Raming[[#This Row],[EHP]],2),0)</f>
        <v>0</v>
      </c>
      <c r="AD236" s="320">
        <f>IFERROR(ROUND(Raming[[#This Row],[Hoeveelheid voorzien]]*Raming[[#This Row],[Aandeel 3]]/100,2),0)</f>
        <v>0</v>
      </c>
      <c r="AE236" s="320">
        <f>IFERROR(ROUND(Raming[[#This Row],[HV3]]*Raming[[#This Row],[EHP]],2),0)</f>
        <v>0</v>
      </c>
      <c r="AF236" s="321">
        <f>IFERROR(ROUND(Raming[[#This Row],[Hoeveelheid voorzien]]*Raming[[#This Row],[Aandeel 4]]/100,2),0)</f>
        <v>0</v>
      </c>
      <c r="AG236" s="321">
        <f>IFERROR(ROUND(Raming[[#This Row],[HV4]]*Raming[[#This Row],[EHP]],2),0)</f>
        <v>0</v>
      </c>
      <c r="AH236" s="322">
        <f>IFERROR(ROUND(Raming[[#This Row],[Hoeveelheid voorzien]]*Raming[[#This Row],[Aandeel 5]]/100,2),0)</f>
        <v>0</v>
      </c>
      <c r="AI236" s="322">
        <f>IFERROR(ROUND(Raming[[#This Row],[HV5]]*Raming[[#This Row],[EHP]],2),0)</f>
        <v>0</v>
      </c>
      <c r="AJ236" s="323">
        <f>IFERROR(ROUND(Raming[[#This Row],[Hoeveelheid voorzien]]*Raming[[#This Row],[Aandeel 6]]/100,2),0)</f>
        <v>0</v>
      </c>
      <c r="AK236" s="323">
        <f>IFERROR(ROUND(Raming[[#This Row],[HV6]]*Raming[[#This Row],[EHP]],2),0)</f>
        <v>0</v>
      </c>
      <c r="AL236" s="324">
        <f>IFERROR(ROUND(Raming[[#This Row],[Hoeveelheid voorzien]]*Raming[[#This Row],[Aandeel 7]]/100,2),0)</f>
        <v>0</v>
      </c>
      <c r="AM236" s="324">
        <f>IFERROR(ROUND(Raming[[#This Row],[HV7]]*Raming[[#This Row],[EHP]],2),0)</f>
        <v>0</v>
      </c>
      <c r="AN236" s="89">
        <f>Raming[[#This Row],[HV7]]+Raming[[#This Row],[HV6]]+Raming[[#This Row],[HV5]]+Raming[[#This Row],[HV4]]+Raming[[#This Row],[HV3]]+Raming[[#This Row],[HV2]]+Raming[[#This Row],[HV1]]</f>
        <v>0</v>
      </c>
      <c r="AO236" s="89"/>
      <c r="AP236" s="94" t="str">
        <f>IFERROR(ROUND(AVERAGE(Raming[[#This Row],[kolom niet invullen]:[243/001]]),2),"")</f>
        <v/>
      </c>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row>
    <row r="237" spans="1:111">
      <c r="A237" s="156">
        <f>IF(Raming[[#This Row],[Nummering]]=1,SUM($B$9:B237),0)</f>
        <v>132</v>
      </c>
      <c r="B237" s="242">
        <f>IF(Raming[[#This Row],[Hoeveelheid voorzien]]&gt;0,1,0)</f>
        <v>1</v>
      </c>
      <c r="C237" s="116" t="s">
        <v>55</v>
      </c>
      <c r="D237" s="117" t="s">
        <v>331</v>
      </c>
      <c r="E237" s="49" t="s">
        <v>59</v>
      </c>
      <c r="F237" s="47" t="s">
        <v>332</v>
      </c>
      <c r="G237" s="22"/>
      <c r="H237" s="237" t="s">
        <v>333</v>
      </c>
      <c r="I237" s="117" t="s">
        <v>58</v>
      </c>
      <c r="J237" s="117" t="s">
        <v>80</v>
      </c>
      <c r="K237" s="165">
        <v>58.24</v>
      </c>
      <c r="L237" s="327"/>
      <c r="M237" s="48"/>
      <c r="N237" s="99" t="s">
        <v>722</v>
      </c>
      <c r="O237" s="159">
        <v>25</v>
      </c>
      <c r="P237" s="73">
        <f>Raming[[#This Row],[Hoeveelheid voorzien]]*Raming[[#This Row],[EHP]]</f>
        <v>1456</v>
      </c>
      <c r="Q237" s="100" t="s">
        <v>91</v>
      </c>
      <c r="R237" s="328"/>
      <c r="S237" s="329">
        <v>100</v>
      </c>
      <c r="T237" s="330"/>
      <c r="U237" s="331"/>
      <c r="V237" s="332"/>
      <c r="W237" s="333"/>
      <c r="X237" s="334"/>
      <c r="Y237" s="89">
        <f>SUM(Raming[[#This Row],[Aquafin]:[Aandeel 7]])</f>
        <v>100</v>
      </c>
      <c r="Z237" s="318">
        <f>IFERROR(ROUND(Raming[[#This Row],[Hoeveelheid voorzien]]*Raming[[#This Row],[Aquafin]]/100,2),0)</f>
        <v>0</v>
      </c>
      <c r="AA237" s="318">
        <f>IFERROR(ROUND(Raming[[#This Row],[HV1]]*Raming[[#This Row],[EHP]],2),0)</f>
        <v>0</v>
      </c>
      <c r="AB237" s="319">
        <f>IFERROR(ROUND(Raming[[#This Row],[Hoeveelheid voorzien]]*Raming[[#This Row],[Aandeel 2]]/100,2),0)</f>
        <v>25</v>
      </c>
      <c r="AC237" s="319">
        <f>IFERROR(ROUND(Raming[[#This Row],[HV2]]*Raming[[#This Row],[EHP]],2),0)</f>
        <v>1456</v>
      </c>
      <c r="AD237" s="320">
        <f>IFERROR(ROUND(Raming[[#This Row],[Hoeveelheid voorzien]]*Raming[[#This Row],[Aandeel 3]]/100,2),0)</f>
        <v>0</v>
      </c>
      <c r="AE237" s="320">
        <f>IFERROR(ROUND(Raming[[#This Row],[HV3]]*Raming[[#This Row],[EHP]],2),0)</f>
        <v>0</v>
      </c>
      <c r="AF237" s="321">
        <f>IFERROR(ROUND(Raming[[#This Row],[Hoeveelheid voorzien]]*Raming[[#This Row],[Aandeel 4]]/100,2),0)</f>
        <v>0</v>
      </c>
      <c r="AG237" s="321">
        <f>IFERROR(ROUND(Raming[[#This Row],[HV4]]*Raming[[#This Row],[EHP]],2),0)</f>
        <v>0</v>
      </c>
      <c r="AH237" s="322">
        <f>IFERROR(ROUND(Raming[[#This Row],[Hoeveelheid voorzien]]*Raming[[#This Row],[Aandeel 5]]/100,2),0)</f>
        <v>0</v>
      </c>
      <c r="AI237" s="322">
        <f>IFERROR(ROUND(Raming[[#This Row],[HV5]]*Raming[[#This Row],[EHP]],2),0)</f>
        <v>0</v>
      </c>
      <c r="AJ237" s="323">
        <f>IFERROR(ROUND(Raming[[#This Row],[Hoeveelheid voorzien]]*Raming[[#This Row],[Aandeel 6]]/100,2),0)</f>
        <v>0</v>
      </c>
      <c r="AK237" s="323">
        <f>IFERROR(ROUND(Raming[[#This Row],[HV6]]*Raming[[#This Row],[EHP]],2),0)</f>
        <v>0</v>
      </c>
      <c r="AL237" s="324">
        <f>IFERROR(ROUND(Raming[[#This Row],[Hoeveelheid voorzien]]*Raming[[#This Row],[Aandeel 7]]/100,2),0)</f>
        <v>0</v>
      </c>
      <c r="AM237" s="324">
        <f>IFERROR(ROUND(Raming[[#This Row],[HV7]]*Raming[[#This Row],[EHP]],2),0)</f>
        <v>0</v>
      </c>
      <c r="AN237" s="89">
        <f>Raming[[#This Row],[HV7]]+Raming[[#This Row],[HV6]]+Raming[[#This Row],[HV5]]+Raming[[#This Row],[HV4]]+Raming[[#This Row],[HV3]]+Raming[[#This Row],[HV2]]+Raming[[#This Row],[HV1]]</f>
        <v>25</v>
      </c>
      <c r="AO237" s="89"/>
      <c r="AP237" s="94" t="str">
        <f>IFERROR(ROUND(AVERAGE(Raming[[#This Row],[kolom niet invullen]:[243/001]]),2),"")</f>
        <v/>
      </c>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row>
    <row r="238" spans="1:111">
      <c r="A238" s="156">
        <f>IF(Raming[[#This Row],[Nummering]]=1,SUM($B$9:B238),0)</f>
        <v>0</v>
      </c>
      <c r="B238" s="242">
        <f>IF(Raming[[#This Row],[Hoeveelheid voorzien]]&gt;0,1,0)</f>
        <v>0</v>
      </c>
      <c r="C238" s="113"/>
      <c r="D238" s="113" t="s">
        <v>334</v>
      </c>
      <c r="E238" s="113"/>
      <c r="F238" s="113" t="s">
        <v>335</v>
      </c>
      <c r="G238" s="44"/>
      <c r="H238" s="231"/>
      <c r="I238" s="113"/>
      <c r="J238" s="113" t="s">
        <v>28</v>
      </c>
      <c r="K238" s="165" t="s">
        <v>28</v>
      </c>
      <c r="L238" s="342"/>
      <c r="M238" s="45"/>
      <c r="N238" s="46"/>
      <c r="O238" s="159"/>
      <c r="P238" s="73"/>
      <c r="Q238" s="100"/>
      <c r="R238" s="328"/>
      <c r="S238" s="329">
        <v>100</v>
      </c>
      <c r="T238" s="330"/>
      <c r="U238" s="331"/>
      <c r="V238" s="332"/>
      <c r="W238" s="333"/>
      <c r="X238" s="334"/>
      <c r="Y238" s="89">
        <f>SUM(Raming[[#This Row],[Aquafin]:[Aandeel 7]])</f>
        <v>100</v>
      </c>
      <c r="Z238" s="318">
        <f>IFERROR(ROUND(Raming[[#This Row],[Hoeveelheid voorzien]]*Raming[[#This Row],[Aquafin]]/100,2),0)</f>
        <v>0</v>
      </c>
      <c r="AA238" s="318">
        <f>IFERROR(ROUND(Raming[[#This Row],[HV1]]*Raming[[#This Row],[EHP]],2),0)</f>
        <v>0</v>
      </c>
      <c r="AB238" s="319">
        <f>IFERROR(ROUND(Raming[[#This Row],[Hoeveelheid voorzien]]*Raming[[#This Row],[Aandeel 2]]/100,2),0)</f>
        <v>0</v>
      </c>
      <c r="AC238" s="319">
        <f>IFERROR(ROUND(Raming[[#This Row],[HV2]]*Raming[[#This Row],[EHP]],2),0)</f>
        <v>0</v>
      </c>
      <c r="AD238" s="320">
        <f>IFERROR(ROUND(Raming[[#This Row],[Hoeveelheid voorzien]]*Raming[[#This Row],[Aandeel 3]]/100,2),0)</f>
        <v>0</v>
      </c>
      <c r="AE238" s="320">
        <f>IFERROR(ROUND(Raming[[#This Row],[HV3]]*Raming[[#This Row],[EHP]],2),0)</f>
        <v>0</v>
      </c>
      <c r="AF238" s="321">
        <f>IFERROR(ROUND(Raming[[#This Row],[Hoeveelheid voorzien]]*Raming[[#This Row],[Aandeel 4]]/100,2),0)</f>
        <v>0</v>
      </c>
      <c r="AG238" s="321">
        <f>IFERROR(ROUND(Raming[[#This Row],[HV4]]*Raming[[#This Row],[EHP]],2),0)</f>
        <v>0</v>
      </c>
      <c r="AH238" s="322">
        <f>IFERROR(ROUND(Raming[[#This Row],[Hoeveelheid voorzien]]*Raming[[#This Row],[Aandeel 5]]/100,2),0)</f>
        <v>0</v>
      </c>
      <c r="AI238" s="322">
        <f>IFERROR(ROUND(Raming[[#This Row],[HV5]]*Raming[[#This Row],[EHP]],2),0)</f>
        <v>0</v>
      </c>
      <c r="AJ238" s="323">
        <f>IFERROR(ROUND(Raming[[#This Row],[Hoeveelheid voorzien]]*Raming[[#This Row],[Aandeel 6]]/100,2),0)</f>
        <v>0</v>
      </c>
      <c r="AK238" s="323">
        <f>IFERROR(ROUND(Raming[[#This Row],[HV6]]*Raming[[#This Row],[EHP]],2),0)</f>
        <v>0</v>
      </c>
      <c r="AL238" s="324">
        <f>IFERROR(ROUND(Raming[[#This Row],[Hoeveelheid voorzien]]*Raming[[#This Row],[Aandeel 7]]/100,2),0)</f>
        <v>0</v>
      </c>
      <c r="AM238" s="324">
        <f>IFERROR(ROUND(Raming[[#This Row],[HV7]]*Raming[[#This Row],[EHP]],2),0)</f>
        <v>0</v>
      </c>
      <c r="AN238" s="89">
        <f>Raming[[#This Row],[HV7]]+Raming[[#This Row],[HV6]]+Raming[[#This Row],[HV5]]+Raming[[#This Row],[HV4]]+Raming[[#This Row],[HV3]]+Raming[[#This Row],[HV2]]+Raming[[#This Row],[HV1]]</f>
        <v>0</v>
      </c>
      <c r="AO238" s="89"/>
      <c r="AP238" s="94" t="str">
        <f>IFERROR(ROUND(AVERAGE(Raming[[#This Row],[kolom niet invullen]:[243/001]]),2),"")</f>
        <v/>
      </c>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row>
    <row r="239" spans="1:111">
      <c r="A239" s="156">
        <f>IF(Raming[[#This Row],[Nummering]]=1,SUM($B$9:B239),0)</f>
        <v>133</v>
      </c>
      <c r="B239" s="242">
        <f>IF(Raming[[#This Row],[Hoeveelheid voorzien]]&gt;0,1,0)</f>
        <v>1</v>
      </c>
      <c r="C239" s="116" t="s">
        <v>55</v>
      </c>
      <c r="D239" s="117" t="s">
        <v>336</v>
      </c>
      <c r="E239" s="49" t="s">
        <v>59</v>
      </c>
      <c r="F239" s="47" t="s">
        <v>249</v>
      </c>
      <c r="G239" s="22"/>
      <c r="H239" s="237" t="s">
        <v>337</v>
      </c>
      <c r="I239" s="117" t="s">
        <v>58</v>
      </c>
      <c r="J239" s="117" t="s">
        <v>80</v>
      </c>
      <c r="K239" s="165">
        <v>102.03</v>
      </c>
      <c r="L239" s="327"/>
      <c r="M239" s="48"/>
      <c r="N239" s="99" t="s">
        <v>722</v>
      </c>
      <c r="O239" s="159">
        <v>5</v>
      </c>
      <c r="P239" s="73">
        <f>Raming[[#This Row],[Hoeveelheid voorzien]]*Raming[[#This Row],[EHP]]</f>
        <v>510.15</v>
      </c>
      <c r="Q239" s="100" t="s">
        <v>91</v>
      </c>
      <c r="R239" s="328"/>
      <c r="S239" s="329">
        <v>100</v>
      </c>
      <c r="T239" s="330"/>
      <c r="U239" s="331"/>
      <c r="V239" s="332"/>
      <c r="W239" s="333"/>
      <c r="X239" s="334"/>
      <c r="Y239" s="89">
        <f>SUM(Raming[[#This Row],[Aquafin]:[Aandeel 7]])</f>
        <v>100</v>
      </c>
      <c r="Z239" s="318">
        <f>IFERROR(ROUND(Raming[[#This Row],[Hoeveelheid voorzien]]*Raming[[#This Row],[Aquafin]]/100,2),0)</f>
        <v>0</v>
      </c>
      <c r="AA239" s="318">
        <f>IFERROR(ROUND(Raming[[#This Row],[HV1]]*Raming[[#This Row],[EHP]],2),0)</f>
        <v>0</v>
      </c>
      <c r="AB239" s="319">
        <f>IFERROR(ROUND(Raming[[#This Row],[Hoeveelheid voorzien]]*Raming[[#This Row],[Aandeel 2]]/100,2),0)</f>
        <v>5</v>
      </c>
      <c r="AC239" s="319">
        <f>IFERROR(ROUND(Raming[[#This Row],[HV2]]*Raming[[#This Row],[EHP]],2),0)</f>
        <v>510.15</v>
      </c>
      <c r="AD239" s="320">
        <f>IFERROR(ROUND(Raming[[#This Row],[Hoeveelheid voorzien]]*Raming[[#This Row],[Aandeel 3]]/100,2),0)</f>
        <v>0</v>
      </c>
      <c r="AE239" s="320">
        <f>IFERROR(ROUND(Raming[[#This Row],[HV3]]*Raming[[#This Row],[EHP]],2),0)</f>
        <v>0</v>
      </c>
      <c r="AF239" s="321">
        <f>IFERROR(ROUND(Raming[[#This Row],[Hoeveelheid voorzien]]*Raming[[#This Row],[Aandeel 4]]/100,2),0)</f>
        <v>0</v>
      </c>
      <c r="AG239" s="321">
        <f>IFERROR(ROUND(Raming[[#This Row],[HV4]]*Raming[[#This Row],[EHP]],2),0)</f>
        <v>0</v>
      </c>
      <c r="AH239" s="322">
        <f>IFERROR(ROUND(Raming[[#This Row],[Hoeveelheid voorzien]]*Raming[[#This Row],[Aandeel 5]]/100,2),0)</f>
        <v>0</v>
      </c>
      <c r="AI239" s="322">
        <f>IFERROR(ROUND(Raming[[#This Row],[HV5]]*Raming[[#This Row],[EHP]],2),0)</f>
        <v>0</v>
      </c>
      <c r="AJ239" s="323">
        <f>IFERROR(ROUND(Raming[[#This Row],[Hoeveelheid voorzien]]*Raming[[#This Row],[Aandeel 6]]/100,2),0)</f>
        <v>0</v>
      </c>
      <c r="AK239" s="323">
        <f>IFERROR(ROUND(Raming[[#This Row],[HV6]]*Raming[[#This Row],[EHP]],2),0)</f>
        <v>0</v>
      </c>
      <c r="AL239" s="324">
        <f>IFERROR(ROUND(Raming[[#This Row],[Hoeveelheid voorzien]]*Raming[[#This Row],[Aandeel 7]]/100,2),0)</f>
        <v>0</v>
      </c>
      <c r="AM239" s="324">
        <f>IFERROR(ROUND(Raming[[#This Row],[HV7]]*Raming[[#This Row],[EHP]],2),0)</f>
        <v>0</v>
      </c>
      <c r="AN239" s="89">
        <f>Raming[[#This Row],[HV7]]+Raming[[#This Row],[HV6]]+Raming[[#This Row],[HV5]]+Raming[[#This Row],[HV4]]+Raming[[#This Row],[HV3]]+Raming[[#This Row],[HV2]]+Raming[[#This Row],[HV1]]</f>
        <v>5</v>
      </c>
      <c r="AO239" s="89"/>
      <c r="AP239" s="94" t="str">
        <f>IFERROR(ROUND(AVERAGE(Raming[[#This Row],[kolom niet invullen]:[243/001]]),2),"")</f>
        <v/>
      </c>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row>
    <row r="240" spans="1:111">
      <c r="A240" s="156">
        <f>IF(Raming[[#This Row],[Nummering]]=1,SUM($B$9:B240),0)</f>
        <v>0</v>
      </c>
      <c r="B240" s="242">
        <f>IF(Raming[[#This Row],[Hoeveelheid voorzien]]&gt;0,1,0)</f>
        <v>0</v>
      </c>
      <c r="C240" s="113"/>
      <c r="D240" s="113" t="s">
        <v>338</v>
      </c>
      <c r="E240" s="113"/>
      <c r="F240" s="113" t="s">
        <v>339</v>
      </c>
      <c r="G240" s="44"/>
      <c r="H240" s="231"/>
      <c r="I240" s="113"/>
      <c r="J240" s="113" t="s">
        <v>28</v>
      </c>
      <c r="K240" s="165" t="s">
        <v>28</v>
      </c>
      <c r="L240" s="342"/>
      <c r="M240" s="45"/>
      <c r="N240" s="46"/>
      <c r="O240" s="159"/>
      <c r="P240" s="73"/>
      <c r="Q240" s="100"/>
      <c r="R240" s="328"/>
      <c r="S240" s="329">
        <v>100</v>
      </c>
      <c r="T240" s="330"/>
      <c r="U240" s="331"/>
      <c r="V240" s="332"/>
      <c r="W240" s="333"/>
      <c r="X240" s="334"/>
      <c r="Y240" s="89">
        <f>SUM(Raming[[#This Row],[Aquafin]:[Aandeel 7]])</f>
        <v>100</v>
      </c>
      <c r="Z240" s="318">
        <f>IFERROR(ROUND(Raming[[#This Row],[Hoeveelheid voorzien]]*Raming[[#This Row],[Aquafin]]/100,2),0)</f>
        <v>0</v>
      </c>
      <c r="AA240" s="318">
        <f>IFERROR(ROUND(Raming[[#This Row],[HV1]]*Raming[[#This Row],[EHP]],2),0)</f>
        <v>0</v>
      </c>
      <c r="AB240" s="319">
        <f>IFERROR(ROUND(Raming[[#This Row],[Hoeveelheid voorzien]]*Raming[[#This Row],[Aandeel 2]]/100,2),0)</f>
        <v>0</v>
      </c>
      <c r="AC240" s="319">
        <f>IFERROR(ROUND(Raming[[#This Row],[HV2]]*Raming[[#This Row],[EHP]],2),0)</f>
        <v>0</v>
      </c>
      <c r="AD240" s="320">
        <f>IFERROR(ROUND(Raming[[#This Row],[Hoeveelheid voorzien]]*Raming[[#This Row],[Aandeel 3]]/100,2),0)</f>
        <v>0</v>
      </c>
      <c r="AE240" s="320">
        <f>IFERROR(ROUND(Raming[[#This Row],[HV3]]*Raming[[#This Row],[EHP]],2),0)</f>
        <v>0</v>
      </c>
      <c r="AF240" s="321">
        <f>IFERROR(ROUND(Raming[[#This Row],[Hoeveelheid voorzien]]*Raming[[#This Row],[Aandeel 4]]/100,2),0)</f>
        <v>0</v>
      </c>
      <c r="AG240" s="321">
        <f>IFERROR(ROUND(Raming[[#This Row],[HV4]]*Raming[[#This Row],[EHP]],2),0)</f>
        <v>0</v>
      </c>
      <c r="AH240" s="322">
        <f>IFERROR(ROUND(Raming[[#This Row],[Hoeveelheid voorzien]]*Raming[[#This Row],[Aandeel 5]]/100,2),0)</f>
        <v>0</v>
      </c>
      <c r="AI240" s="322">
        <f>IFERROR(ROUND(Raming[[#This Row],[HV5]]*Raming[[#This Row],[EHP]],2),0)</f>
        <v>0</v>
      </c>
      <c r="AJ240" s="323">
        <f>IFERROR(ROUND(Raming[[#This Row],[Hoeveelheid voorzien]]*Raming[[#This Row],[Aandeel 6]]/100,2),0)</f>
        <v>0</v>
      </c>
      <c r="AK240" s="323">
        <f>IFERROR(ROUND(Raming[[#This Row],[HV6]]*Raming[[#This Row],[EHP]],2),0)</f>
        <v>0</v>
      </c>
      <c r="AL240" s="324">
        <f>IFERROR(ROUND(Raming[[#This Row],[Hoeveelheid voorzien]]*Raming[[#This Row],[Aandeel 7]]/100,2),0)</f>
        <v>0</v>
      </c>
      <c r="AM240" s="324">
        <f>IFERROR(ROUND(Raming[[#This Row],[HV7]]*Raming[[#This Row],[EHP]],2),0)</f>
        <v>0</v>
      </c>
      <c r="AN240" s="89">
        <f>Raming[[#This Row],[HV7]]+Raming[[#This Row],[HV6]]+Raming[[#This Row],[HV5]]+Raming[[#This Row],[HV4]]+Raming[[#This Row],[HV3]]+Raming[[#This Row],[HV2]]+Raming[[#This Row],[HV1]]</f>
        <v>0</v>
      </c>
      <c r="AO240" s="89"/>
      <c r="AP240" s="94" t="str">
        <f>IFERROR(ROUND(AVERAGE(Raming[[#This Row],[kolom niet invullen]:[243/001]]),2),"")</f>
        <v/>
      </c>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row>
    <row r="241" spans="1:111">
      <c r="A241" s="156">
        <f>IF(Raming[[#This Row],[Nummering]]=1,SUM($B$9:B241),0)</f>
        <v>0</v>
      </c>
      <c r="B241" s="242">
        <f>IF(Raming[[#This Row],[Hoeveelheid voorzien]]&gt;0,1,0)</f>
        <v>0</v>
      </c>
      <c r="C241" s="132"/>
      <c r="D241" s="133" t="s">
        <v>340</v>
      </c>
      <c r="E241" s="134"/>
      <c r="F241" s="135" t="s">
        <v>341</v>
      </c>
      <c r="G241" s="54"/>
      <c r="H241" s="237" t="s">
        <v>248</v>
      </c>
      <c r="I241" s="133"/>
      <c r="J241" s="133" t="s">
        <v>28</v>
      </c>
      <c r="K241" s="165" t="s">
        <v>28</v>
      </c>
      <c r="L241" s="327"/>
      <c r="M241" s="48"/>
      <c r="N241" s="119"/>
      <c r="O241" s="159"/>
      <c r="P241" s="73"/>
      <c r="Q241" s="100"/>
      <c r="R241" s="328"/>
      <c r="S241" s="329">
        <v>100</v>
      </c>
      <c r="T241" s="330"/>
      <c r="U241" s="331"/>
      <c r="V241" s="332"/>
      <c r="W241" s="333"/>
      <c r="X241" s="334"/>
      <c r="Y241" s="89">
        <f>SUM(Raming[[#This Row],[Aquafin]:[Aandeel 7]])</f>
        <v>100</v>
      </c>
      <c r="Z241" s="318">
        <f>IFERROR(ROUND(Raming[[#This Row],[Hoeveelheid voorzien]]*Raming[[#This Row],[Aquafin]]/100,2),0)</f>
        <v>0</v>
      </c>
      <c r="AA241" s="318">
        <f>IFERROR(ROUND(Raming[[#This Row],[HV1]]*Raming[[#This Row],[EHP]],2),0)</f>
        <v>0</v>
      </c>
      <c r="AB241" s="319">
        <f>IFERROR(ROUND(Raming[[#This Row],[Hoeveelheid voorzien]]*Raming[[#This Row],[Aandeel 2]]/100,2),0)</f>
        <v>0</v>
      </c>
      <c r="AC241" s="319">
        <f>IFERROR(ROUND(Raming[[#This Row],[HV2]]*Raming[[#This Row],[EHP]],2),0)</f>
        <v>0</v>
      </c>
      <c r="AD241" s="320">
        <f>IFERROR(ROUND(Raming[[#This Row],[Hoeveelheid voorzien]]*Raming[[#This Row],[Aandeel 3]]/100,2),0)</f>
        <v>0</v>
      </c>
      <c r="AE241" s="320">
        <f>IFERROR(ROUND(Raming[[#This Row],[HV3]]*Raming[[#This Row],[EHP]],2),0)</f>
        <v>0</v>
      </c>
      <c r="AF241" s="321">
        <f>IFERROR(ROUND(Raming[[#This Row],[Hoeveelheid voorzien]]*Raming[[#This Row],[Aandeel 4]]/100,2),0)</f>
        <v>0</v>
      </c>
      <c r="AG241" s="321">
        <f>IFERROR(ROUND(Raming[[#This Row],[HV4]]*Raming[[#This Row],[EHP]],2),0)</f>
        <v>0</v>
      </c>
      <c r="AH241" s="322">
        <f>IFERROR(ROUND(Raming[[#This Row],[Hoeveelheid voorzien]]*Raming[[#This Row],[Aandeel 5]]/100,2),0)</f>
        <v>0</v>
      </c>
      <c r="AI241" s="322">
        <f>IFERROR(ROUND(Raming[[#This Row],[HV5]]*Raming[[#This Row],[EHP]],2),0)</f>
        <v>0</v>
      </c>
      <c r="AJ241" s="323">
        <f>IFERROR(ROUND(Raming[[#This Row],[Hoeveelheid voorzien]]*Raming[[#This Row],[Aandeel 6]]/100,2),0)</f>
        <v>0</v>
      </c>
      <c r="AK241" s="323">
        <f>IFERROR(ROUND(Raming[[#This Row],[HV6]]*Raming[[#This Row],[EHP]],2),0)</f>
        <v>0</v>
      </c>
      <c r="AL241" s="324">
        <f>IFERROR(ROUND(Raming[[#This Row],[Hoeveelheid voorzien]]*Raming[[#This Row],[Aandeel 7]]/100,2),0)</f>
        <v>0</v>
      </c>
      <c r="AM241" s="324">
        <f>IFERROR(ROUND(Raming[[#This Row],[HV7]]*Raming[[#This Row],[EHP]],2),0)</f>
        <v>0</v>
      </c>
      <c r="AN241" s="89">
        <f>Raming[[#This Row],[HV7]]+Raming[[#This Row],[HV6]]+Raming[[#This Row],[HV5]]+Raming[[#This Row],[HV4]]+Raming[[#This Row],[HV3]]+Raming[[#This Row],[HV2]]+Raming[[#This Row],[HV1]]</f>
        <v>0</v>
      </c>
      <c r="AO241" s="89"/>
      <c r="AP241" s="94" t="str">
        <f>IFERROR(ROUND(AVERAGE(Raming[[#This Row],[kolom niet invullen]:[243/001]]),2),"")</f>
        <v/>
      </c>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row>
    <row r="242" spans="1:111">
      <c r="A242" s="156">
        <f>IF(Raming[[#This Row],[Nummering]]=1,SUM($B$9:B242),0)</f>
        <v>134</v>
      </c>
      <c r="B242" s="242">
        <f>IF(Raming[[#This Row],[Hoeveelheid voorzien]]&gt;0,1,0)</f>
        <v>1</v>
      </c>
      <c r="C242" s="116" t="s">
        <v>60</v>
      </c>
      <c r="D242" s="117"/>
      <c r="E242" s="49" t="s">
        <v>74</v>
      </c>
      <c r="F242" s="47"/>
      <c r="G242" s="22" t="s">
        <v>342</v>
      </c>
      <c r="H242" s="236"/>
      <c r="I242" s="117" t="s">
        <v>58</v>
      </c>
      <c r="J242" s="117" t="s">
        <v>80</v>
      </c>
      <c r="K242" s="165">
        <v>709.46</v>
      </c>
      <c r="L242" s="327"/>
      <c r="M242" s="48"/>
      <c r="N242" s="99" t="s">
        <v>722</v>
      </c>
      <c r="O242" s="159">
        <v>5</v>
      </c>
      <c r="P242" s="73">
        <f>Raming[[#This Row],[Hoeveelheid voorzien]]*Raming[[#This Row],[EHP]]</f>
        <v>3547.3</v>
      </c>
      <c r="Q242" s="100" t="s">
        <v>91</v>
      </c>
      <c r="R242" s="328"/>
      <c r="S242" s="329">
        <v>100</v>
      </c>
      <c r="T242" s="330"/>
      <c r="U242" s="331"/>
      <c r="V242" s="332"/>
      <c r="W242" s="333"/>
      <c r="X242" s="334"/>
      <c r="Y242" s="89">
        <f>SUM(Raming[[#This Row],[Aquafin]:[Aandeel 7]])</f>
        <v>100</v>
      </c>
      <c r="Z242" s="318">
        <f>IFERROR(ROUND(Raming[[#This Row],[Hoeveelheid voorzien]]*Raming[[#This Row],[Aquafin]]/100,2),0)</f>
        <v>0</v>
      </c>
      <c r="AA242" s="318">
        <f>IFERROR(ROUND(Raming[[#This Row],[HV1]]*Raming[[#This Row],[EHP]],2),0)</f>
        <v>0</v>
      </c>
      <c r="AB242" s="319">
        <f>IFERROR(ROUND(Raming[[#This Row],[Hoeveelheid voorzien]]*Raming[[#This Row],[Aandeel 2]]/100,2),0)</f>
        <v>5</v>
      </c>
      <c r="AC242" s="319">
        <f>IFERROR(ROUND(Raming[[#This Row],[HV2]]*Raming[[#This Row],[EHP]],2),0)</f>
        <v>3547.3</v>
      </c>
      <c r="AD242" s="320">
        <f>IFERROR(ROUND(Raming[[#This Row],[Hoeveelheid voorzien]]*Raming[[#This Row],[Aandeel 3]]/100,2),0)</f>
        <v>0</v>
      </c>
      <c r="AE242" s="320">
        <f>IFERROR(ROUND(Raming[[#This Row],[HV3]]*Raming[[#This Row],[EHP]],2),0)</f>
        <v>0</v>
      </c>
      <c r="AF242" s="321">
        <f>IFERROR(ROUND(Raming[[#This Row],[Hoeveelheid voorzien]]*Raming[[#This Row],[Aandeel 4]]/100,2),0)</f>
        <v>0</v>
      </c>
      <c r="AG242" s="321">
        <f>IFERROR(ROUND(Raming[[#This Row],[HV4]]*Raming[[#This Row],[EHP]],2),0)</f>
        <v>0</v>
      </c>
      <c r="AH242" s="322">
        <f>IFERROR(ROUND(Raming[[#This Row],[Hoeveelheid voorzien]]*Raming[[#This Row],[Aandeel 5]]/100,2),0)</f>
        <v>0</v>
      </c>
      <c r="AI242" s="322">
        <f>IFERROR(ROUND(Raming[[#This Row],[HV5]]*Raming[[#This Row],[EHP]],2),0)</f>
        <v>0</v>
      </c>
      <c r="AJ242" s="323">
        <f>IFERROR(ROUND(Raming[[#This Row],[Hoeveelheid voorzien]]*Raming[[#This Row],[Aandeel 6]]/100,2),0)</f>
        <v>0</v>
      </c>
      <c r="AK242" s="323">
        <f>IFERROR(ROUND(Raming[[#This Row],[HV6]]*Raming[[#This Row],[EHP]],2),0)</f>
        <v>0</v>
      </c>
      <c r="AL242" s="324">
        <f>IFERROR(ROUND(Raming[[#This Row],[Hoeveelheid voorzien]]*Raming[[#This Row],[Aandeel 7]]/100,2),0)</f>
        <v>0</v>
      </c>
      <c r="AM242" s="324">
        <f>IFERROR(ROUND(Raming[[#This Row],[HV7]]*Raming[[#This Row],[EHP]],2),0)</f>
        <v>0</v>
      </c>
      <c r="AN242" s="89">
        <f>Raming[[#This Row],[HV7]]+Raming[[#This Row],[HV6]]+Raming[[#This Row],[HV5]]+Raming[[#This Row],[HV4]]+Raming[[#This Row],[HV3]]+Raming[[#This Row],[HV2]]+Raming[[#This Row],[HV1]]</f>
        <v>5</v>
      </c>
      <c r="AO242" s="89"/>
      <c r="AP242" s="94" t="str">
        <f>IFERROR(ROUND(AVERAGE(Raming[[#This Row],[kolom niet invullen]:[243/001]]),2),"")</f>
        <v/>
      </c>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row>
    <row r="243" spans="1:111">
      <c r="A243" s="156">
        <f>IF(Raming[[#This Row],[Nummering]]=1,SUM($B$9:B243),0)</f>
        <v>135</v>
      </c>
      <c r="B243" s="242">
        <f>IF(Raming[[#This Row],[Hoeveelheid voorzien]]&gt;0,1,0)</f>
        <v>1</v>
      </c>
      <c r="C243" s="116" t="s">
        <v>55</v>
      </c>
      <c r="D243" s="138" t="s">
        <v>343</v>
      </c>
      <c r="E243" s="256" t="s">
        <v>59</v>
      </c>
      <c r="F243" s="47" t="s">
        <v>344</v>
      </c>
      <c r="G243" s="22"/>
      <c r="H243" s="237" t="s">
        <v>248</v>
      </c>
      <c r="I243" s="117" t="s">
        <v>58</v>
      </c>
      <c r="J243" s="117" t="s">
        <v>114</v>
      </c>
      <c r="K243" s="165">
        <v>2.44</v>
      </c>
      <c r="L243" s="327"/>
      <c r="M243" s="48"/>
      <c r="N243" s="99" t="s">
        <v>722</v>
      </c>
      <c r="O243" s="159">
        <v>500</v>
      </c>
      <c r="P243" s="73">
        <f>Raming[[#This Row],[Hoeveelheid voorzien]]*Raming[[#This Row],[EHP]]</f>
        <v>1220</v>
      </c>
      <c r="Q243" s="100" t="s">
        <v>91</v>
      </c>
      <c r="R243" s="328"/>
      <c r="S243" s="329">
        <v>100</v>
      </c>
      <c r="T243" s="330"/>
      <c r="U243" s="331"/>
      <c r="V243" s="332"/>
      <c r="W243" s="333"/>
      <c r="X243" s="334"/>
      <c r="Y243" s="89">
        <f>SUM(Raming[[#This Row],[Aquafin]:[Aandeel 7]])</f>
        <v>100</v>
      </c>
      <c r="Z243" s="318">
        <f>IFERROR(ROUND(Raming[[#This Row],[Hoeveelheid voorzien]]*Raming[[#This Row],[Aquafin]]/100,2),0)</f>
        <v>0</v>
      </c>
      <c r="AA243" s="318">
        <f>IFERROR(ROUND(Raming[[#This Row],[HV1]]*Raming[[#This Row],[EHP]],2),0)</f>
        <v>0</v>
      </c>
      <c r="AB243" s="319">
        <f>IFERROR(ROUND(Raming[[#This Row],[Hoeveelheid voorzien]]*Raming[[#This Row],[Aandeel 2]]/100,2),0)</f>
        <v>500</v>
      </c>
      <c r="AC243" s="319">
        <f>IFERROR(ROUND(Raming[[#This Row],[HV2]]*Raming[[#This Row],[EHP]],2),0)</f>
        <v>1220</v>
      </c>
      <c r="AD243" s="320">
        <f>IFERROR(ROUND(Raming[[#This Row],[Hoeveelheid voorzien]]*Raming[[#This Row],[Aandeel 3]]/100,2),0)</f>
        <v>0</v>
      </c>
      <c r="AE243" s="320">
        <f>IFERROR(ROUND(Raming[[#This Row],[HV3]]*Raming[[#This Row],[EHP]],2),0)</f>
        <v>0</v>
      </c>
      <c r="AF243" s="321">
        <f>IFERROR(ROUND(Raming[[#This Row],[Hoeveelheid voorzien]]*Raming[[#This Row],[Aandeel 4]]/100,2),0)</f>
        <v>0</v>
      </c>
      <c r="AG243" s="321">
        <f>IFERROR(ROUND(Raming[[#This Row],[HV4]]*Raming[[#This Row],[EHP]],2),0)</f>
        <v>0</v>
      </c>
      <c r="AH243" s="322">
        <f>IFERROR(ROUND(Raming[[#This Row],[Hoeveelheid voorzien]]*Raming[[#This Row],[Aandeel 5]]/100,2),0)</f>
        <v>0</v>
      </c>
      <c r="AI243" s="322">
        <f>IFERROR(ROUND(Raming[[#This Row],[HV5]]*Raming[[#This Row],[EHP]],2),0)</f>
        <v>0</v>
      </c>
      <c r="AJ243" s="323">
        <f>IFERROR(ROUND(Raming[[#This Row],[Hoeveelheid voorzien]]*Raming[[#This Row],[Aandeel 6]]/100,2),0)</f>
        <v>0</v>
      </c>
      <c r="AK243" s="323">
        <f>IFERROR(ROUND(Raming[[#This Row],[HV6]]*Raming[[#This Row],[EHP]],2),0)</f>
        <v>0</v>
      </c>
      <c r="AL243" s="324">
        <f>IFERROR(ROUND(Raming[[#This Row],[Hoeveelheid voorzien]]*Raming[[#This Row],[Aandeel 7]]/100,2),0)</f>
        <v>0</v>
      </c>
      <c r="AM243" s="324">
        <f>IFERROR(ROUND(Raming[[#This Row],[HV7]]*Raming[[#This Row],[EHP]],2),0)</f>
        <v>0</v>
      </c>
      <c r="AN243" s="89">
        <f>Raming[[#This Row],[HV7]]+Raming[[#This Row],[HV6]]+Raming[[#This Row],[HV5]]+Raming[[#This Row],[HV4]]+Raming[[#This Row],[HV3]]+Raming[[#This Row],[HV2]]+Raming[[#This Row],[HV1]]</f>
        <v>500</v>
      </c>
      <c r="AO243" s="89"/>
      <c r="AP243" s="94" t="str">
        <f>IFERROR(ROUND(AVERAGE(Raming[[#This Row],[kolom niet invullen]:[243/001]]),2),"")</f>
        <v/>
      </c>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row>
    <row r="244" spans="1:111">
      <c r="A244" s="156">
        <f>IF(Raming[[#This Row],[Nummering]]=1,SUM($B$9:B244),0)</f>
        <v>0</v>
      </c>
      <c r="B244" s="242">
        <f>IF(Raming[[#This Row],[Hoeveelheid voorzien]]&gt;0,1,0)</f>
        <v>0</v>
      </c>
      <c r="C244" s="113"/>
      <c r="D244" s="113" t="s">
        <v>345</v>
      </c>
      <c r="E244" s="113"/>
      <c r="F244" s="113" t="s">
        <v>346</v>
      </c>
      <c r="G244" s="44"/>
      <c r="H244" s="231"/>
      <c r="I244" s="113"/>
      <c r="J244" s="113" t="s">
        <v>28</v>
      </c>
      <c r="K244" s="165" t="s">
        <v>28</v>
      </c>
      <c r="L244" s="326"/>
      <c r="M244" s="45"/>
      <c r="N244" s="46"/>
      <c r="O244" s="159"/>
      <c r="P244" s="73"/>
      <c r="Q244" s="100"/>
      <c r="R244" s="328"/>
      <c r="S244" s="329">
        <v>100</v>
      </c>
      <c r="T244" s="330"/>
      <c r="U244" s="331"/>
      <c r="V244" s="332"/>
      <c r="W244" s="333"/>
      <c r="X244" s="334"/>
      <c r="Y244" s="89">
        <f>SUM(Raming[[#This Row],[Aquafin]:[Aandeel 7]])</f>
        <v>100</v>
      </c>
      <c r="Z244" s="318">
        <f>IFERROR(ROUND(Raming[[#This Row],[Hoeveelheid voorzien]]*Raming[[#This Row],[Aquafin]]/100,2),0)</f>
        <v>0</v>
      </c>
      <c r="AA244" s="318">
        <f>IFERROR(ROUND(Raming[[#This Row],[HV1]]*Raming[[#This Row],[EHP]],2),0)</f>
        <v>0</v>
      </c>
      <c r="AB244" s="319">
        <f>IFERROR(ROUND(Raming[[#This Row],[Hoeveelheid voorzien]]*Raming[[#This Row],[Aandeel 2]]/100,2),0)</f>
        <v>0</v>
      </c>
      <c r="AC244" s="319">
        <f>IFERROR(ROUND(Raming[[#This Row],[HV2]]*Raming[[#This Row],[EHP]],2),0)</f>
        <v>0</v>
      </c>
      <c r="AD244" s="320">
        <f>IFERROR(ROUND(Raming[[#This Row],[Hoeveelheid voorzien]]*Raming[[#This Row],[Aandeel 3]]/100,2),0)</f>
        <v>0</v>
      </c>
      <c r="AE244" s="320">
        <f>IFERROR(ROUND(Raming[[#This Row],[HV3]]*Raming[[#This Row],[EHP]],2),0)</f>
        <v>0</v>
      </c>
      <c r="AF244" s="321">
        <f>IFERROR(ROUND(Raming[[#This Row],[Hoeveelheid voorzien]]*Raming[[#This Row],[Aandeel 4]]/100,2),0)</f>
        <v>0</v>
      </c>
      <c r="AG244" s="321">
        <f>IFERROR(ROUND(Raming[[#This Row],[HV4]]*Raming[[#This Row],[EHP]],2),0)</f>
        <v>0</v>
      </c>
      <c r="AH244" s="322">
        <f>IFERROR(ROUND(Raming[[#This Row],[Hoeveelheid voorzien]]*Raming[[#This Row],[Aandeel 5]]/100,2),0)</f>
        <v>0</v>
      </c>
      <c r="AI244" s="322">
        <f>IFERROR(ROUND(Raming[[#This Row],[HV5]]*Raming[[#This Row],[EHP]],2),0)</f>
        <v>0</v>
      </c>
      <c r="AJ244" s="323">
        <f>IFERROR(ROUND(Raming[[#This Row],[Hoeveelheid voorzien]]*Raming[[#This Row],[Aandeel 6]]/100,2),0)</f>
        <v>0</v>
      </c>
      <c r="AK244" s="323">
        <f>IFERROR(ROUND(Raming[[#This Row],[HV6]]*Raming[[#This Row],[EHP]],2),0)</f>
        <v>0</v>
      </c>
      <c r="AL244" s="324">
        <f>IFERROR(ROUND(Raming[[#This Row],[Hoeveelheid voorzien]]*Raming[[#This Row],[Aandeel 7]]/100,2),0)</f>
        <v>0</v>
      </c>
      <c r="AM244" s="324">
        <f>IFERROR(ROUND(Raming[[#This Row],[HV7]]*Raming[[#This Row],[EHP]],2),0)</f>
        <v>0</v>
      </c>
      <c r="AN244" s="89">
        <f>Raming[[#This Row],[HV7]]+Raming[[#This Row],[HV6]]+Raming[[#This Row],[HV5]]+Raming[[#This Row],[HV4]]+Raming[[#This Row],[HV3]]+Raming[[#This Row],[HV2]]+Raming[[#This Row],[HV1]]</f>
        <v>0</v>
      </c>
      <c r="AO244" s="89"/>
      <c r="AP244" s="94" t="str">
        <f>IFERROR(ROUND(AVERAGE(Raming[[#This Row],[kolom niet invullen]:[243/001]]),2),"")</f>
        <v/>
      </c>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row>
    <row r="245" spans="1:111" ht="22.5">
      <c r="A245" s="156">
        <f>IF(Raming[[#This Row],[Nummering]]=1,SUM($B$9:B245),0)</f>
        <v>0</v>
      </c>
      <c r="B245" s="242">
        <f>IF(Raming[[#This Row],[Hoeveelheid voorzien]]&gt;0,1,0)</f>
        <v>0</v>
      </c>
      <c r="C245" s="132"/>
      <c r="D245" s="133" t="s">
        <v>347</v>
      </c>
      <c r="E245" s="134"/>
      <c r="F245" s="135" t="s">
        <v>348</v>
      </c>
      <c r="G245" s="54"/>
      <c r="H245" s="237" t="s">
        <v>349</v>
      </c>
      <c r="I245" s="133"/>
      <c r="J245" s="133" t="s">
        <v>28</v>
      </c>
      <c r="K245" s="165" t="s">
        <v>28</v>
      </c>
      <c r="L245" s="327"/>
      <c r="M245" s="48"/>
      <c r="N245" s="119"/>
      <c r="O245" s="159"/>
      <c r="P245" s="73"/>
      <c r="Q245" s="100"/>
      <c r="R245" s="328"/>
      <c r="S245" s="329">
        <v>100</v>
      </c>
      <c r="T245" s="330"/>
      <c r="U245" s="331"/>
      <c r="V245" s="332"/>
      <c r="W245" s="333"/>
      <c r="X245" s="334"/>
      <c r="Y245" s="89">
        <f>SUM(Raming[[#This Row],[Aquafin]:[Aandeel 7]])</f>
        <v>100</v>
      </c>
      <c r="Z245" s="318">
        <f>IFERROR(ROUND(Raming[[#This Row],[Hoeveelheid voorzien]]*Raming[[#This Row],[Aquafin]]/100,2),0)</f>
        <v>0</v>
      </c>
      <c r="AA245" s="318">
        <f>IFERROR(ROUND(Raming[[#This Row],[HV1]]*Raming[[#This Row],[EHP]],2),0)</f>
        <v>0</v>
      </c>
      <c r="AB245" s="319">
        <f>IFERROR(ROUND(Raming[[#This Row],[Hoeveelheid voorzien]]*Raming[[#This Row],[Aandeel 2]]/100,2),0)</f>
        <v>0</v>
      </c>
      <c r="AC245" s="319">
        <f>IFERROR(ROUND(Raming[[#This Row],[HV2]]*Raming[[#This Row],[EHP]],2),0)</f>
        <v>0</v>
      </c>
      <c r="AD245" s="320">
        <f>IFERROR(ROUND(Raming[[#This Row],[Hoeveelheid voorzien]]*Raming[[#This Row],[Aandeel 3]]/100,2),0)</f>
        <v>0</v>
      </c>
      <c r="AE245" s="320">
        <f>IFERROR(ROUND(Raming[[#This Row],[HV3]]*Raming[[#This Row],[EHP]],2),0)</f>
        <v>0</v>
      </c>
      <c r="AF245" s="321">
        <f>IFERROR(ROUND(Raming[[#This Row],[Hoeveelheid voorzien]]*Raming[[#This Row],[Aandeel 4]]/100,2),0)</f>
        <v>0</v>
      </c>
      <c r="AG245" s="321">
        <f>IFERROR(ROUND(Raming[[#This Row],[HV4]]*Raming[[#This Row],[EHP]],2),0)</f>
        <v>0</v>
      </c>
      <c r="AH245" s="322">
        <f>IFERROR(ROUND(Raming[[#This Row],[Hoeveelheid voorzien]]*Raming[[#This Row],[Aandeel 5]]/100,2),0)</f>
        <v>0</v>
      </c>
      <c r="AI245" s="322">
        <f>IFERROR(ROUND(Raming[[#This Row],[HV5]]*Raming[[#This Row],[EHP]],2),0)</f>
        <v>0</v>
      </c>
      <c r="AJ245" s="323">
        <f>IFERROR(ROUND(Raming[[#This Row],[Hoeveelheid voorzien]]*Raming[[#This Row],[Aandeel 6]]/100,2),0)</f>
        <v>0</v>
      </c>
      <c r="AK245" s="323">
        <f>IFERROR(ROUND(Raming[[#This Row],[HV6]]*Raming[[#This Row],[EHP]],2),0)</f>
        <v>0</v>
      </c>
      <c r="AL245" s="324">
        <f>IFERROR(ROUND(Raming[[#This Row],[Hoeveelheid voorzien]]*Raming[[#This Row],[Aandeel 7]]/100,2),0)</f>
        <v>0</v>
      </c>
      <c r="AM245" s="324">
        <f>IFERROR(ROUND(Raming[[#This Row],[HV7]]*Raming[[#This Row],[EHP]],2),0)</f>
        <v>0</v>
      </c>
      <c r="AN245" s="89">
        <f>Raming[[#This Row],[HV7]]+Raming[[#This Row],[HV6]]+Raming[[#This Row],[HV5]]+Raming[[#This Row],[HV4]]+Raming[[#This Row],[HV3]]+Raming[[#This Row],[HV2]]+Raming[[#This Row],[HV1]]</f>
        <v>0</v>
      </c>
      <c r="AO245" s="89"/>
      <c r="AP245" s="94" t="str">
        <f>IFERROR(ROUND(AVERAGE(Raming[[#This Row],[kolom niet invullen]:[243/001]]),2),"")</f>
        <v/>
      </c>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row>
    <row r="246" spans="1:111">
      <c r="A246" s="156">
        <f>IF(Raming[[#This Row],[Nummering]]=1,SUM($B$9:B246),0)</f>
        <v>136</v>
      </c>
      <c r="B246" s="242">
        <f>IF(Raming[[#This Row],[Hoeveelheid voorzien]]&gt;0,1,0)</f>
        <v>1</v>
      </c>
      <c r="C246" s="116" t="s">
        <v>55</v>
      </c>
      <c r="D246" s="117" t="s">
        <v>350</v>
      </c>
      <c r="E246" s="49" t="s">
        <v>59</v>
      </c>
      <c r="F246" s="47" t="s">
        <v>351</v>
      </c>
      <c r="G246" s="22"/>
      <c r="H246" s="236"/>
      <c r="I246" s="117" t="s">
        <v>58</v>
      </c>
      <c r="J246" s="117" t="s">
        <v>167</v>
      </c>
      <c r="K246" s="165">
        <v>50.42</v>
      </c>
      <c r="L246" s="327"/>
      <c r="M246" s="48"/>
      <c r="N246" s="99" t="s">
        <v>722</v>
      </c>
      <c r="O246" s="159">
        <v>48</v>
      </c>
      <c r="P246" s="73">
        <f>Raming[[#This Row],[Hoeveelheid voorzien]]*Raming[[#This Row],[EHP]]</f>
        <v>2420.16</v>
      </c>
      <c r="Q246" s="100" t="s">
        <v>92</v>
      </c>
      <c r="R246" s="328"/>
      <c r="S246" s="329">
        <v>100</v>
      </c>
      <c r="T246" s="330"/>
      <c r="U246" s="331"/>
      <c r="V246" s="332"/>
      <c r="W246" s="333"/>
      <c r="X246" s="334"/>
      <c r="Y246" s="89">
        <f>SUM(Raming[[#This Row],[Aquafin]:[Aandeel 7]])</f>
        <v>100</v>
      </c>
      <c r="Z246" s="318">
        <f>IFERROR(ROUND(Raming[[#This Row],[Hoeveelheid voorzien]]*Raming[[#This Row],[Aquafin]]/100,2),0)</f>
        <v>0</v>
      </c>
      <c r="AA246" s="318">
        <f>IFERROR(ROUND(Raming[[#This Row],[HV1]]*Raming[[#This Row],[EHP]],2),0)</f>
        <v>0</v>
      </c>
      <c r="AB246" s="319">
        <f>IFERROR(ROUND(Raming[[#This Row],[Hoeveelheid voorzien]]*Raming[[#This Row],[Aandeel 2]]/100,2),0)</f>
        <v>48</v>
      </c>
      <c r="AC246" s="319">
        <f>IFERROR(ROUND(Raming[[#This Row],[HV2]]*Raming[[#This Row],[EHP]],2),0)</f>
        <v>2420.16</v>
      </c>
      <c r="AD246" s="320">
        <f>IFERROR(ROUND(Raming[[#This Row],[Hoeveelheid voorzien]]*Raming[[#This Row],[Aandeel 3]]/100,2),0)</f>
        <v>0</v>
      </c>
      <c r="AE246" s="320">
        <f>IFERROR(ROUND(Raming[[#This Row],[HV3]]*Raming[[#This Row],[EHP]],2),0)</f>
        <v>0</v>
      </c>
      <c r="AF246" s="321">
        <f>IFERROR(ROUND(Raming[[#This Row],[Hoeveelheid voorzien]]*Raming[[#This Row],[Aandeel 4]]/100,2),0)</f>
        <v>0</v>
      </c>
      <c r="AG246" s="321">
        <f>IFERROR(ROUND(Raming[[#This Row],[HV4]]*Raming[[#This Row],[EHP]],2),0)</f>
        <v>0</v>
      </c>
      <c r="AH246" s="322">
        <f>IFERROR(ROUND(Raming[[#This Row],[Hoeveelheid voorzien]]*Raming[[#This Row],[Aandeel 5]]/100,2),0)</f>
        <v>0</v>
      </c>
      <c r="AI246" s="322">
        <f>IFERROR(ROUND(Raming[[#This Row],[HV5]]*Raming[[#This Row],[EHP]],2),0)</f>
        <v>0</v>
      </c>
      <c r="AJ246" s="323">
        <f>IFERROR(ROUND(Raming[[#This Row],[Hoeveelheid voorzien]]*Raming[[#This Row],[Aandeel 6]]/100,2),0)</f>
        <v>0</v>
      </c>
      <c r="AK246" s="323">
        <f>IFERROR(ROUND(Raming[[#This Row],[HV6]]*Raming[[#This Row],[EHP]],2),0)</f>
        <v>0</v>
      </c>
      <c r="AL246" s="324">
        <f>IFERROR(ROUND(Raming[[#This Row],[Hoeveelheid voorzien]]*Raming[[#This Row],[Aandeel 7]]/100,2),0)</f>
        <v>0</v>
      </c>
      <c r="AM246" s="324">
        <f>IFERROR(ROUND(Raming[[#This Row],[HV7]]*Raming[[#This Row],[EHP]],2),0)</f>
        <v>0</v>
      </c>
      <c r="AN246" s="89">
        <f>Raming[[#This Row],[HV7]]+Raming[[#This Row],[HV6]]+Raming[[#This Row],[HV5]]+Raming[[#This Row],[HV4]]+Raming[[#This Row],[HV3]]+Raming[[#This Row],[HV2]]+Raming[[#This Row],[HV1]]</f>
        <v>48</v>
      </c>
      <c r="AO246" s="89"/>
      <c r="AP246" s="94" t="str">
        <f>IFERROR(ROUND(AVERAGE(Raming[[#This Row],[kolom niet invullen]:[243/001]]),2),"")</f>
        <v/>
      </c>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row>
    <row r="247" spans="1:111" ht="22.5">
      <c r="A247" s="156">
        <f>IF(Raming[[#This Row],[Nummering]]=1,SUM($B$9:B247),0)</f>
        <v>137</v>
      </c>
      <c r="B247" s="242">
        <f>IF(Raming[[#This Row],[Hoeveelheid voorzien]]&gt;0,1,0)</f>
        <v>1</v>
      </c>
      <c r="C247" s="116" t="s">
        <v>60</v>
      </c>
      <c r="D247" s="117"/>
      <c r="E247" s="49" t="s">
        <v>74</v>
      </c>
      <c r="F247" s="47"/>
      <c r="G247" s="54" t="s">
        <v>661</v>
      </c>
      <c r="H247" s="236"/>
      <c r="I247" s="117" t="s">
        <v>58</v>
      </c>
      <c r="J247" s="117" t="s">
        <v>167</v>
      </c>
      <c r="K247" s="165">
        <v>85.97</v>
      </c>
      <c r="L247" s="327"/>
      <c r="M247" s="48"/>
      <c r="N247" s="99" t="s">
        <v>722</v>
      </c>
      <c r="O247" s="159">
        <v>24</v>
      </c>
      <c r="P247" s="73">
        <f>Raming[[#This Row],[Hoeveelheid voorzien]]*Raming[[#This Row],[EHP]]</f>
        <v>2063.2799999999997</v>
      </c>
      <c r="Q247" s="100" t="s">
        <v>92</v>
      </c>
      <c r="R247" s="328"/>
      <c r="S247" s="329">
        <v>100</v>
      </c>
      <c r="T247" s="330"/>
      <c r="U247" s="331"/>
      <c r="V247" s="332"/>
      <c r="W247" s="333"/>
      <c r="X247" s="334"/>
      <c r="Y247" s="89">
        <f>SUM(Raming[[#This Row],[Aquafin]:[Aandeel 7]])</f>
        <v>100</v>
      </c>
      <c r="Z247" s="318">
        <f>IFERROR(ROUND(Raming[[#This Row],[Hoeveelheid voorzien]]*Raming[[#This Row],[Aquafin]]/100,2),0)</f>
        <v>0</v>
      </c>
      <c r="AA247" s="318">
        <f>IFERROR(ROUND(Raming[[#This Row],[HV1]]*Raming[[#This Row],[EHP]],2),0)</f>
        <v>0</v>
      </c>
      <c r="AB247" s="319">
        <f>IFERROR(ROUND(Raming[[#This Row],[Hoeveelheid voorzien]]*Raming[[#This Row],[Aandeel 2]]/100,2),0)</f>
        <v>24</v>
      </c>
      <c r="AC247" s="319">
        <f>IFERROR(ROUND(Raming[[#This Row],[HV2]]*Raming[[#This Row],[EHP]],2),0)</f>
        <v>2063.2800000000002</v>
      </c>
      <c r="AD247" s="320">
        <f>IFERROR(ROUND(Raming[[#This Row],[Hoeveelheid voorzien]]*Raming[[#This Row],[Aandeel 3]]/100,2),0)</f>
        <v>0</v>
      </c>
      <c r="AE247" s="320">
        <f>IFERROR(ROUND(Raming[[#This Row],[HV3]]*Raming[[#This Row],[EHP]],2),0)</f>
        <v>0</v>
      </c>
      <c r="AF247" s="321">
        <f>IFERROR(ROUND(Raming[[#This Row],[Hoeveelheid voorzien]]*Raming[[#This Row],[Aandeel 4]]/100,2),0)</f>
        <v>0</v>
      </c>
      <c r="AG247" s="321">
        <f>IFERROR(ROUND(Raming[[#This Row],[HV4]]*Raming[[#This Row],[EHP]],2),0)</f>
        <v>0</v>
      </c>
      <c r="AH247" s="322">
        <f>IFERROR(ROUND(Raming[[#This Row],[Hoeveelheid voorzien]]*Raming[[#This Row],[Aandeel 5]]/100,2),0)</f>
        <v>0</v>
      </c>
      <c r="AI247" s="322">
        <f>IFERROR(ROUND(Raming[[#This Row],[HV5]]*Raming[[#This Row],[EHP]],2),0)</f>
        <v>0</v>
      </c>
      <c r="AJ247" s="323">
        <f>IFERROR(ROUND(Raming[[#This Row],[Hoeveelheid voorzien]]*Raming[[#This Row],[Aandeel 6]]/100,2),0)</f>
        <v>0</v>
      </c>
      <c r="AK247" s="323">
        <f>IFERROR(ROUND(Raming[[#This Row],[HV6]]*Raming[[#This Row],[EHP]],2),0)</f>
        <v>0</v>
      </c>
      <c r="AL247" s="324">
        <f>IFERROR(ROUND(Raming[[#This Row],[Hoeveelheid voorzien]]*Raming[[#This Row],[Aandeel 7]]/100,2),0)</f>
        <v>0</v>
      </c>
      <c r="AM247" s="324">
        <f>IFERROR(ROUND(Raming[[#This Row],[HV7]]*Raming[[#This Row],[EHP]],2),0)</f>
        <v>0</v>
      </c>
      <c r="AN247" s="89">
        <f>Raming[[#This Row],[HV7]]+Raming[[#This Row],[HV6]]+Raming[[#This Row],[HV5]]+Raming[[#This Row],[HV4]]+Raming[[#This Row],[HV3]]+Raming[[#This Row],[HV2]]+Raming[[#This Row],[HV1]]</f>
        <v>24</v>
      </c>
      <c r="AO247" s="89"/>
      <c r="AP247" s="94" t="str">
        <f>IFERROR(ROUND(AVERAGE(Raming[[#This Row],[kolom niet invullen]:[243/001]]),2),"")</f>
        <v/>
      </c>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row>
    <row r="248" spans="1:111" ht="22.5">
      <c r="A248" s="156">
        <f>IF(Raming[[#This Row],[Nummering]]=1,SUM($B$9:B248),0)</f>
        <v>138</v>
      </c>
      <c r="B248" s="242">
        <f>IF(Raming[[#This Row],[Hoeveelheid voorzien]]&gt;0,1,0)</f>
        <v>1</v>
      </c>
      <c r="C248" s="116" t="s">
        <v>60</v>
      </c>
      <c r="D248" s="117"/>
      <c r="E248" s="49" t="s">
        <v>74</v>
      </c>
      <c r="F248" s="47"/>
      <c r="G248" s="54" t="s">
        <v>660</v>
      </c>
      <c r="H248" s="236"/>
      <c r="I248" s="117" t="s">
        <v>58</v>
      </c>
      <c r="J248" s="117" t="s">
        <v>167</v>
      </c>
      <c r="K248" s="165">
        <v>88.27</v>
      </c>
      <c r="L248" s="327"/>
      <c r="M248" s="48"/>
      <c r="N248" s="99" t="s">
        <v>722</v>
      </c>
      <c r="O248" s="159">
        <v>8</v>
      </c>
      <c r="P248" s="73">
        <f>Raming[[#This Row],[Hoeveelheid voorzien]]*Raming[[#This Row],[EHP]]</f>
        <v>706.16</v>
      </c>
      <c r="Q248" s="100" t="s">
        <v>92</v>
      </c>
      <c r="R248" s="328"/>
      <c r="S248" s="329">
        <v>100</v>
      </c>
      <c r="T248" s="330"/>
      <c r="U248" s="331"/>
      <c r="V248" s="332"/>
      <c r="W248" s="333"/>
      <c r="X248" s="334"/>
      <c r="Y248" s="89">
        <f>SUM(Raming[[#This Row],[Aquafin]:[Aandeel 7]])</f>
        <v>100</v>
      </c>
      <c r="Z248" s="318">
        <f>IFERROR(ROUND(Raming[[#This Row],[Hoeveelheid voorzien]]*Raming[[#This Row],[Aquafin]]/100,2),0)</f>
        <v>0</v>
      </c>
      <c r="AA248" s="318">
        <f>IFERROR(ROUND(Raming[[#This Row],[HV1]]*Raming[[#This Row],[EHP]],2),0)</f>
        <v>0</v>
      </c>
      <c r="AB248" s="319">
        <f>IFERROR(ROUND(Raming[[#This Row],[Hoeveelheid voorzien]]*Raming[[#This Row],[Aandeel 2]]/100,2),0)</f>
        <v>8</v>
      </c>
      <c r="AC248" s="319">
        <f>IFERROR(ROUND(Raming[[#This Row],[HV2]]*Raming[[#This Row],[EHP]],2),0)</f>
        <v>706.16</v>
      </c>
      <c r="AD248" s="320">
        <f>IFERROR(ROUND(Raming[[#This Row],[Hoeveelheid voorzien]]*Raming[[#This Row],[Aandeel 3]]/100,2),0)</f>
        <v>0</v>
      </c>
      <c r="AE248" s="320">
        <f>IFERROR(ROUND(Raming[[#This Row],[HV3]]*Raming[[#This Row],[EHP]],2),0)</f>
        <v>0</v>
      </c>
      <c r="AF248" s="321">
        <f>IFERROR(ROUND(Raming[[#This Row],[Hoeveelheid voorzien]]*Raming[[#This Row],[Aandeel 4]]/100,2),0)</f>
        <v>0</v>
      </c>
      <c r="AG248" s="321">
        <f>IFERROR(ROUND(Raming[[#This Row],[HV4]]*Raming[[#This Row],[EHP]],2),0)</f>
        <v>0</v>
      </c>
      <c r="AH248" s="322">
        <f>IFERROR(ROUND(Raming[[#This Row],[Hoeveelheid voorzien]]*Raming[[#This Row],[Aandeel 5]]/100,2),0)</f>
        <v>0</v>
      </c>
      <c r="AI248" s="322">
        <f>IFERROR(ROUND(Raming[[#This Row],[HV5]]*Raming[[#This Row],[EHP]],2),0)</f>
        <v>0</v>
      </c>
      <c r="AJ248" s="323">
        <f>IFERROR(ROUND(Raming[[#This Row],[Hoeveelheid voorzien]]*Raming[[#This Row],[Aandeel 6]]/100,2),0)</f>
        <v>0</v>
      </c>
      <c r="AK248" s="323">
        <f>IFERROR(ROUND(Raming[[#This Row],[HV6]]*Raming[[#This Row],[EHP]],2),0)</f>
        <v>0</v>
      </c>
      <c r="AL248" s="324">
        <f>IFERROR(ROUND(Raming[[#This Row],[Hoeveelheid voorzien]]*Raming[[#This Row],[Aandeel 7]]/100,2),0)</f>
        <v>0</v>
      </c>
      <c r="AM248" s="324">
        <f>IFERROR(ROUND(Raming[[#This Row],[HV7]]*Raming[[#This Row],[EHP]],2),0)</f>
        <v>0</v>
      </c>
      <c r="AN248" s="89">
        <f>Raming[[#This Row],[HV7]]+Raming[[#This Row],[HV6]]+Raming[[#This Row],[HV5]]+Raming[[#This Row],[HV4]]+Raming[[#This Row],[HV3]]+Raming[[#This Row],[HV2]]+Raming[[#This Row],[HV1]]</f>
        <v>8</v>
      </c>
      <c r="AO248" s="89"/>
      <c r="AP248" s="94" t="str">
        <f>IFERROR(ROUND(AVERAGE(Raming[[#This Row],[kolom niet invullen]:[243/001]]),2),"")</f>
        <v/>
      </c>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row>
    <row r="249" spans="1:111" ht="22.5">
      <c r="A249" s="156">
        <f>IF(Raming[[#This Row],[Nummering]]=1,SUM($B$9:B249),0)</f>
        <v>139</v>
      </c>
      <c r="B249" s="242">
        <f>IF(Raming[[#This Row],[Hoeveelheid voorzien]]&gt;0,1,0)</f>
        <v>1</v>
      </c>
      <c r="C249" s="116" t="s">
        <v>60</v>
      </c>
      <c r="D249" s="117"/>
      <c r="E249" s="49" t="s">
        <v>74</v>
      </c>
      <c r="F249" s="47"/>
      <c r="G249" s="54" t="s">
        <v>659</v>
      </c>
      <c r="H249" s="236"/>
      <c r="I249" s="117" t="s">
        <v>58</v>
      </c>
      <c r="J249" s="117" t="s">
        <v>167</v>
      </c>
      <c r="K249" s="165">
        <v>106.02</v>
      </c>
      <c r="L249" s="327"/>
      <c r="M249" s="48"/>
      <c r="N249" s="99" t="s">
        <v>722</v>
      </c>
      <c r="O249" s="159">
        <v>8</v>
      </c>
      <c r="P249" s="73">
        <f>Raming[[#This Row],[Hoeveelheid voorzien]]*Raming[[#This Row],[EHP]]</f>
        <v>848.16</v>
      </c>
      <c r="Q249" s="100" t="s">
        <v>92</v>
      </c>
      <c r="R249" s="328"/>
      <c r="S249" s="329">
        <v>100</v>
      </c>
      <c r="T249" s="330"/>
      <c r="U249" s="331"/>
      <c r="V249" s="332"/>
      <c r="W249" s="333"/>
      <c r="X249" s="334"/>
      <c r="Y249" s="89">
        <f>SUM(Raming[[#This Row],[Aquafin]:[Aandeel 7]])</f>
        <v>100</v>
      </c>
      <c r="Z249" s="318">
        <f>IFERROR(ROUND(Raming[[#This Row],[Hoeveelheid voorzien]]*Raming[[#This Row],[Aquafin]]/100,2),0)</f>
        <v>0</v>
      </c>
      <c r="AA249" s="318">
        <f>IFERROR(ROUND(Raming[[#This Row],[HV1]]*Raming[[#This Row],[EHP]],2),0)</f>
        <v>0</v>
      </c>
      <c r="AB249" s="319">
        <f>IFERROR(ROUND(Raming[[#This Row],[Hoeveelheid voorzien]]*Raming[[#This Row],[Aandeel 2]]/100,2),0)</f>
        <v>8</v>
      </c>
      <c r="AC249" s="319">
        <f>IFERROR(ROUND(Raming[[#This Row],[HV2]]*Raming[[#This Row],[EHP]],2),0)</f>
        <v>848.16</v>
      </c>
      <c r="AD249" s="320">
        <f>IFERROR(ROUND(Raming[[#This Row],[Hoeveelheid voorzien]]*Raming[[#This Row],[Aandeel 3]]/100,2),0)</f>
        <v>0</v>
      </c>
      <c r="AE249" s="320">
        <f>IFERROR(ROUND(Raming[[#This Row],[HV3]]*Raming[[#This Row],[EHP]],2),0)</f>
        <v>0</v>
      </c>
      <c r="AF249" s="321">
        <f>IFERROR(ROUND(Raming[[#This Row],[Hoeveelheid voorzien]]*Raming[[#This Row],[Aandeel 4]]/100,2),0)</f>
        <v>0</v>
      </c>
      <c r="AG249" s="321">
        <f>IFERROR(ROUND(Raming[[#This Row],[HV4]]*Raming[[#This Row],[EHP]],2),0)</f>
        <v>0</v>
      </c>
      <c r="AH249" s="322">
        <f>IFERROR(ROUND(Raming[[#This Row],[Hoeveelheid voorzien]]*Raming[[#This Row],[Aandeel 5]]/100,2),0)</f>
        <v>0</v>
      </c>
      <c r="AI249" s="322">
        <f>IFERROR(ROUND(Raming[[#This Row],[HV5]]*Raming[[#This Row],[EHP]],2),0)</f>
        <v>0</v>
      </c>
      <c r="AJ249" s="323">
        <f>IFERROR(ROUND(Raming[[#This Row],[Hoeveelheid voorzien]]*Raming[[#This Row],[Aandeel 6]]/100,2),0)</f>
        <v>0</v>
      </c>
      <c r="AK249" s="323">
        <f>IFERROR(ROUND(Raming[[#This Row],[HV6]]*Raming[[#This Row],[EHP]],2),0)</f>
        <v>0</v>
      </c>
      <c r="AL249" s="324">
        <f>IFERROR(ROUND(Raming[[#This Row],[Hoeveelheid voorzien]]*Raming[[#This Row],[Aandeel 7]]/100,2),0)</f>
        <v>0</v>
      </c>
      <c r="AM249" s="324">
        <f>IFERROR(ROUND(Raming[[#This Row],[HV7]]*Raming[[#This Row],[EHP]],2),0)</f>
        <v>0</v>
      </c>
      <c r="AN249" s="89">
        <f>Raming[[#This Row],[HV7]]+Raming[[#This Row],[HV6]]+Raming[[#This Row],[HV5]]+Raming[[#This Row],[HV4]]+Raming[[#This Row],[HV3]]+Raming[[#This Row],[HV2]]+Raming[[#This Row],[HV1]]</f>
        <v>8</v>
      </c>
      <c r="AO249" s="89"/>
      <c r="AP249" s="94" t="str">
        <f>IFERROR(ROUND(AVERAGE(Raming[[#This Row],[kolom niet invullen]:[243/001]]),2),"")</f>
        <v/>
      </c>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row>
    <row r="250" spans="1:111">
      <c r="A250" s="156">
        <f>IF(Raming[[#This Row],[Nummering]]=1,SUM($B$9:B250),0)</f>
        <v>0</v>
      </c>
      <c r="B250" s="242">
        <f>IF(Raming[[#This Row],[Hoeveelheid voorzien]]&gt;0,1,0)</f>
        <v>0</v>
      </c>
      <c r="C250" s="113"/>
      <c r="D250" s="113" t="s">
        <v>352</v>
      </c>
      <c r="E250" s="113"/>
      <c r="F250" s="113" t="s">
        <v>353</v>
      </c>
      <c r="G250" s="44"/>
      <c r="H250" s="231"/>
      <c r="I250" s="113"/>
      <c r="J250" s="113" t="s">
        <v>28</v>
      </c>
      <c r="K250" s="165" t="s">
        <v>28</v>
      </c>
      <c r="L250" s="326"/>
      <c r="M250" s="45"/>
      <c r="N250" s="46"/>
      <c r="O250" s="159"/>
      <c r="P250" s="73"/>
      <c r="Q250" s="100"/>
      <c r="R250" s="328">
        <v>100</v>
      </c>
      <c r="S250" s="329"/>
      <c r="T250" s="330"/>
      <c r="U250" s="331"/>
      <c r="V250" s="332"/>
      <c r="W250" s="333"/>
      <c r="X250" s="334"/>
      <c r="Y250" s="89">
        <f>SUM(Raming[[#This Row],[Aquafin]:[Aandeel 7]])</f>
        <v>100</v>
      </c>
      <c r="Z250" s="318">
        <f>IFERROR(ROUND(Raming[[#This Row],[Hoeveelheid voorzien]]*Raming[[#This Row],[Aquafin]]/100,2),0)</f>
        <v>0</v>
      </c>
      <c r="AA250" s="318">
        <f>IFERROR(ROUND(Raming[[#This Row],[HV1]]*Raming[[#This Row],[EHP]],2),0)</f>
        <v>0</v>
      </c>
      <c r="AB250" s="319">
        <f>IFERROR(ROUND(Raming[[#This Row],[Hoeveelheid voorzien]]*Raming[[#This Row],[Aandeel 2]]/100,2),0)</f>
        <v>0</v>
      </c>
      <c r="AC250" s="319">
        <f>IFERROR(ROUND(Raming[[#This Row],[HV2]]*Raming[[#This Row],[EHP]],2),0)</f>
        <v>0</v>
      </c>
      <c r="AD250" s="320">
        <f>IFERROR(ROUND(Raming[[#This Row],[Hoeveelheid voorzien]]*Raming[[#This Row],[Aandeel 3]]/100,2),0)</f>
        <v>0</v>
      </c>
      <c r="AE250" s="320">
        <f>IFERROR(ROUND(Raming[[#This Row],[HV3]]*Raming[[#This Row],[EHP]],2),0)</f>
        <v>0</v>
      </c>
      <c r="AF250" s="321">
        <f>IFERROR(ROUND(Raming[[#This Row],[Hoeveelheid voorzien]]*Raming[[#This Row],[Aandeel 4]]/100,2),0)</f>
        <v>0</v>
      </c>
      <c r="AG250" s="321">
        <f>IFERROR(ROUND(Raming[[#This Row],[HV4]]*Raming[[#This Row],[EHP]],2),0)</f>
        <v>0</v>
      </c>
      <c r="AH250" s="322">
        <f>IFERROR(ROUND(Raming[[#This Row],[Hoeveelheid voorzien]]*Raming[[#This Row],[Aandeel 5]]/100,2),0)</f>
        <v>0</v>
      </c>
      <c r="AI250" s="322">
        <f>IFERROR(ROUND(Raming[[#This Row],[HV5]]*Raming[[#This Row],[EHP]],2),0)</f>
        <v>0</v>
      </c>
      <c r="AJ250" s="323">
        <f>IFERROR(ROUND(Raming[[#This Row],[Hoeveelheid voorzien]]*Raming[[#This Row],[Aandeel 6]]/100,2),0)</f>
        <v>0</v>
      </c>
      <c r="AK250" s="323">
        <f>IFERROR(ROUND(Raming[[#This Row],[HV6]]*Raming[[#This Row],[EHP]],2),0)</f>
        <v>0</v>
      </c>
      <c r="AL250" s="324">
        <f>IFERROR(ROUND(Raming[[#This Row],[Hoeveelheid voorzien]]*Raming[[#This Row],[Aandeel 7]]/100,2),0)</f>
        <v>0</v>
      </c>
      <c r="AM250" s="324">
        <f>IFERROR(ROUND(Raming[[#This Row],[HV7]]*Raming[[#This Row],[EHP]],2),0)</f>
        <v>0</v>
      </c>
      <c r="AN250" s="89">
        <f>Raming[[#This Row],[HV7]]+Raming[[#This Row],[HV6]]+Raming[[#This Row],[HV5]]+Raming[[#This Row],[HV4]]+Raming[[#This Row],[HV3]]+Raming[[#This Row],[HV2]]+Raming[[#This Row],[HV1]]</f>
        <v>0</v>
      </c>
      <c r="AO250" s="89"/>
      <c r="AP250" s="94" t="str">
        <f>IFERROR(ROUND(AVERAGE(Raming[[#This Row],[kolom niet invullen]:[243/001]]),2),"")</f>
        <v/>
      </c>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row>
    <row r="251" spans="1:111">
      <c r="A251" s="156">
        <f>IF(Raming[[#This Row],[Nummering]]=1,SUM($B$9:B251),0)</f>
        <v>0</v>
      </c>
      <c r="B251" s="242">
        <f>IF(Raming[[#This Row],[Hoeveelheid voorzien]]&gt;0,1,0)</f>
        <v>0</v>
      </c>
      <c r="C251" s="132"/>
      <c r="D251" s="133" t="s">
        <v>354</v>
      </c>
      <c r="E251" s="134"/>
      <c r="F251" s="135" t="s">
        <v>355</v>
      </c>
      <c r="G251" s="54"/>
      <c r="H251" s="237" t="s">
        <v>356</v>
      </c>
      <c r="I251" s="133"/>
      <c r="J251" s="133" t="s">
        <v>28</v>
      </c>
      <c r="K251" s="165" t="s">
        <v>28</v>
      </c>
      <c r="L251" s="327"/>
      <c r="M251" s="48"/>
      <c r="N251" s="119"/>
      <c r="O251" s="159"/>
      <c r="P251" s="73"/>
      <c r="Q251" s="100" t="s">
        <v>64</v>
      </c>
      <c r="R251" s="328">
        <v>100</v>
      </c>
      <c r="S251" s="329"/>
      <c r="T251" s="330"/>
      <c r="U251" s="331"/>
      <c r="V251" s="332"/>
      <c r="W251" s="333"/>
      <c r="X251" s="334"/>
      <c r="Y251" s="89">
        <f>SUM(Raming[[#This Row],[Aquafin]:[Aandeel 7]])</f>
        <v>100</v>
      </c>
      <c r="Z251" s="318">
        <f>IFERROR(ROUND(Raming[[#This Row],[Hoeveelheid voorzien]]*Raming[[#This Row],[Aquafin]]/100,2),0)</f>
        <v>0</v>
      </c>
      <c r="AA251" s="318">
        <f>IFERROR(ROUND(Raming[[#This Row],[HV1]]*Raming[[#This Row],[EHP]],2),0)</f>
        <v>0</v>
      </c>
      <c r="AB251" s="319">
        <f>IFERROR(ROUND(Raming[[#This Row],[Hoeveelheid voorzien]]*Raming[[#This Row],[Aandeel 2]]/100,2),0)</f>
        <v>0</v>
      </c>
      <c r="AC251" s="319">
        <f>IFERROR(ROUND(Raming[[#This Row],[HV2]]*Raming[[#This Row],[EHP]],2),0)</f>
        <v>0</v>
      </c>
      <c r="AD251" s="320">
        <f>IFERROR(ROUND(Raming[[#This Row],[Hoeveelheid voorzien]]*Raming[[#This Row],[Aandeel 3]]/100,2),0)</f>
        <v>0</v>
      </c>
      <c r="AE251" s="320">
        <f>IFERROR(ROUND(Raming[[#This Row],[HV3]]*Raming[[#This Row],[EHP]],2),0)</f>
        <v>0</v>
      </c>
      <c r="AF251" s="321">
        <f>IFERROR(ROUND(Raming[[#This Row],[Hoeveelheid voorzien]]*Raming[[#This Row],[Aandeel 4]]/100,2),0)</f>
        <v>0</v>
      </c>
      <c r="AG251" s="321">
        <f>IFERROR(ROUND(Raming[[#This Row],[HV4]]*Raming[[#This Row],[EHP]],2),0)</f>
        <v>0</v>
      </c>
      <c r="AH251" s="322">
        <f>IFERROR(ROUND(Raming[[#This Row],[Hoeveelheid voorzien]]*Raming[[#This Row],[Aandeel 5]]/100,2),0)</f>
        <v>0</v>
      </c>
      <c r="AI251" s="322">
        <f>IFERROR(ROUND(Raming[[#This Row],[HV5]]*Raming[[#This Row],[EHP]],2),0)</f>
        <v>0</v>
      </c>
      <c r="AJ251" s="323">
        <f>IFERROR(ROUND(Raming[[#This Row],[Hoeveelheid voorzien]]*Raming[[#This Row],[Aandeel 6]]/100,2),0)</f>
        <v>0</v>
      </c>
      <c r="AK251" s="323">
        <f>IFERROR(ROUND(Raming[[#This Row],[HV6]]*Raming[[#This Row],[EHP]],2),0)</f>
        <v>0</v>
      </c>
      <c r="AL251" s="324">
        <f>IFERROR(ROUND(Raming[[#This Row],[Hoeveelheid voorzien]]*Raming[[#This Row],[Aandeel 7]]/100,2),0)</f>
        <v>0</v>
      </c>
      <c r="AM251" s="324">
        <f>IFERROR(ROUND(Raming[[#This Row],[HV7]]*Raming[[#This Row],[EHP]],2),0)</f>
        <v>0</v>
      </c>
      <c r="AN251" s="89">
        <f>Raming[[#This Row],[HV7]]+Raming[[#This Row],[HV6]]+Raming[[#This Row],[HV5]]+Raming[[#This Row],[HV4]]+Raming[[#This Row],[HV3]]+Raming[[#This Row],[HV2]]+Raming[[#This Row],[HV1]]</f>
        <v>0</v>
      </c>
      <c r="AO251" s="89"/>
      <c r="AP251" s="94" t="str">
        <f>IFERROR(ROUND(AVERAGE(Raming[[#This Row],[kolom niet invullen]:[243/001]]),2),"")</f>
        <v/>
      </c>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row>
    <row r="252" spans="1:111">
      <c r="A252" s="156">
        <f>IF(Raming[[#This Row],[Nummering]]=1,SUM($B$9:B252),0)</f>
        <v>140</v>
      </c>
      <c r="B252" s="242">
        <f>IF(Raming[[#This Row],[Hoeveelheid voorzien]]&gt;0,1,0)</f>
        <v>1</v>
      </c>
      <c r="C252" s="116" t="s">
        <v>55</v>
      </c>
      <c r="D252" s="117" t="s">
        <v>357</v>
      </c>
      <c r="E252" s="256" t="s">
        <v>59</v>
      </c>
      <c r="F252" s="47" t="s">
        <v>358</v>
      </c>
      <c r="G252" s="22"/>
      <c r="H252" s="236"/>
      <c r="I252" s="117" t="s">
        <v>58</v>
      </c>
      <c r="J252" s="117" t="s">
        <v>63</v>
      </c>
      <c r="K252" s="165">
        <v>41.87</v>
      </c>
      <c r="L252" s="327"/>
      <c r="M252" s="48"/>
      <c r="N252" s="95" t="s">
        <v>713</v>
      </c>
      <c r="O252" s="159">
        <v>40</v>
      </c>
      <c r="P252" s="73">
        <f>Raming[[#This Row],[Hoeveelheid voorzien]]*Raming[[#This Row],[EHP]]</f>
        <v>1674.8</v>
      </c>
      <c r="Q252" s="100" t="s">
        <v>64</v>
      </c>
      <c r="R252" s="328">
        <v>100</v>
      </c>
      <c r="S252" s="329"/>
      <c r="T252" s="330"/>
      <c r="U252" s="331"/>
      <c r="V252" s="332"/>
      <c r="W252" s="333"/>
      <c r="X252" s="334"/>
      <c r="Y252" s="89">
        <f>SUM(Raming[[#This Row],[Aquafin]:[Aandeel 7]])</f>
        <v>100</v>
      </c>
      <c r="Z252" s="318">
        <f>IFERROR(ROUND(Raming[[#This Row],[Hoeveelheid voorzien]]*Raming[[#This Row],[Aquafin]]/100,2),0)</f>
        <v>40</v>
      </c>
      <c r="AA252" s="318">
        <f>IFERROR(ROUND(Raming[[#This Row],[HV1]]*Raming[[#This Row],[EHP]],2),0)</f>
        <v>1674.8</v>
      </c>
      <c r="AB252" s="319">
        <f>IFERROR(ROUND(Raming[[#This Row],[Hoeveelheid voorzien]]*Raming[[#This Row],[Aandeel 2]]/100,2),0)</f>
        <v>0</v>
      </c>
      <c r="AC252" s="319">
        <f>IFERROR(ROUND(Raming[[#This Row],[HV2]]*Raming[[#This Row],[EHP]],2),0)</f>
        <v>0</v>
      </c>
      <c r="AD252" s="320">
        <f>IFERROR(ROUND(Raming[[#This Row],[Hoeveelheid voorzien]]*Raming[[#This Row],[Aandeel 3]]/100,2),0)</f>
        <v>0</v>
      </c>
      <c r="AE252" s="320">
        <f>IFERROR(ROUND(Raming[[#This Row],[HV3]]*Raming[[#This Row],[EHP]],2),0)</f>
        <v>0</v>
      </c>
      <c r="AF252" s="321">
        <f>IFERROR(ROUND(Raming[[#This Row],[Hoeveelheid voorzien]]*Raming[[#This Row],[Aandeel 4]]/100,2),0)</f>
        <v>0</v>
      </c>
      <c r="AG252" s="321">
        <f>IFERROR(ROUND(Raming[[#This Row],[HV4]]*Raming[[#This Row],[EHP]],2),0)</f>
        <v>0</v>
      </c>
      <c r="AH252" s="322">
        <f>IFERROR(ROUND(Raming[[#This Row],[Hoeveelheid voorzien]]*Raming[[#This Row],[Aandeel 5]]/100,2),0)</f>
        <v>0</v>
      </c>
      <c r="AI252" s="322">
        <f>IFERROR(ROUND(Raming[[#This Row],[HV5]]*Raming[[#This Row],[EHP]],2),0)</f>
        <v>0</v>
      </c>
      <c r="AJ252" s="323">
        <f>IFERROR(ROUND(Raming[[#This Row],[Hoeveelheid voorzien]]*Raming[[#This Row],[Aandeel 6]]/100,2),0)</f>
        <v>0</v>
      </c>
      <c r="AK252" s="323">
        <f>IFERROR(ROUND(Raming[[#This Row],[HV6]]*Raming[[#This Row],[EHP]],2),0)</f>
        <v>0</v>
      </c>
      <c r="AL252" s="324">
        <f>IFERROR(ROUND(Raming[[#This Row],[Hoeveelheid voorzien]]*Raming[[#This Row],[Aandeel 7]]/100,2),0)</f>
        <v>0</v>
      </c>
      <c r="AM252" s="324">
        <f>IFERROR(ROUND(Raming[[#This Row],[HV7]]*Raming[[#This Row],[EHP]],2),0)</f>
        <v>0</v>
      </c>
      <c r="AN252" s="89">
        <f>Raming[[#This Row],[HV7]]+Raming[[#This Row],[HV6]]+Raming[[#This Row],[HV5]]+Raming[[#This Row],[HV4]]+Raming[[#This Row],[HV3]]+Raming[[#This Row],[HV2]]+Raming[[#This Row],[HV1]]</f>
        <v>40</v>
      </c>
      <c r="AO252" s="89"/>
      <c r="AP252" s="94" t="str">
        <f>IFERROR(ROUND(AVERAGE(Raming[[#This Row],[kolom niet invullen]:[243/001]]),2),"")</f>
        <v/>
      </c>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row>
    <row r="253" spans="1:111">
      <c r="A253" s="156">
        <f>IF(Raming[[#This Row],[Nummering]]=1,SUM($B$9:B253),0)</f>
        <v>141</v>
      </c>
      <c r="B253" s="242">
        <f>IF(Raming[[#This Row],[Hoeveelheid voorzien]]&gt;0,1,0)</f>
        <v>1</v>
      </c>
      <c r="C253" s="116" t="s">
        <v>55</v>
      </c>
      <c r="D253" s="117" t="s">
        <v>359</v>
      </c>
      <c r="E253" s="256" t="s">
        <v>59</v>
      </c>
      <c r="F253" s="47" t="s">
        <v>360</v>
      </c>
      <c r="G253" s="22"/>
      <c r="H253" s="236"/>
      <c r="I253" s="117" t="s">
        <v>58</v>
      </c>
      <c r="J253" s="117" t="s">
        <v>63</v>
      </c>
      <c r="K253" s="165">
        <v>41.32</v>
      </c>
      <c r="L253" s="327"/>
      <c r="M253" s="48"/>
      <c r="N253" s="95" t="s">
        <v>713</v>
      </c>
      <c r="O253" s="159">
        <v>40</v>
      </c>
      <c r="P253" s="73">
        <f>Raming[[#This Row],[Hoeveelheid voorzien]]*Raming[[#This Row],[EHP]]</f>
        <v>1652.8</v>
      </c>
      <c r="Q253" s="100" t="s">
        <v>64</v>
      </c>
      <c r="R253" s="328">
        <v>100</v>
      </c>
      <c r="S253" s="329"/>
      <c r="T253" s="330"/>
      <c r="U253" s="331"/>
      <c r="V253" s="332"/>
      <c r="W253" s="333"/>
      <c r="X253" s="334"/>
      <c r="Y253" s="89">
        <f>SUM(Raming[[#This Row],[Aquafin]:[Aandeel 7]])</f>
        <v>100</v>
      </c>
      <c r="Z253" s="318">
        <f>IFERROR(ROUND(Raming[[#This Row],[Hoeveelheid voorzien]]*Raming[[#This Row],[Aquafin]]/100,2),0)</f>
        <v>40</v>
      </c>
      <c r="AA253" s="318">
        <f>IFERROR(ROUND(Raming[[#This Row],[HV1]]*Raming[[#This Row],[EHP]],2),0)</f>
        <v>1652.8</v>
      </c>
      <c r="AB253" s="319">
        <f>IFERROR(ROUND(Raming[[#This Row],[Hoeveelheid voorzien]]*Raming[[#This Row],[Aandeel 2]]/100,2),0)</f>
        <v>0</v>
      </c>
      <c r="AC253" s="319">
        <f>IFERROR(ROUND(Raming[[#This Row],[HV2]]*Raming[[#This Row],[EHP]],2),0)</f>
        <v>0</v>
      </c>
      <c r="AD253" s="320">
        <f>IFERROR(ROUND(Raming[[#This Row],[Hoeveelheid voorzien]]*Raming[[#This Row],[Aandeel 3]]/100,2),0)</f>
        <v>0</v>
      </c>
      <c r="AE253" s="320">
        <f>IFERROR(ROUND(Raming[[#This Row],[HV3]]*Raming[[#This Row],[EHP]],2),0)</f>
        <v>0</v>
      </c>
      <c r="AF253" s="321">
        <f>IFERROR(ROUND(Raming[[#This Row],[Hoeveelheid voorzien]]*Raming[[#This Row],[Aandeel 4]]/100,2),0)</f>
        <v>0</v>
      </c>
      <c r="AG253" s="321">
        <f>IFERROR(ROUND(Raming[[#This Row],[HV4]]*Raming[[#This Row],[EHP]],2),0)</f>
        <v>0</v>
      </c>
      <c r="AH253" s="322">
        <f>IFERROR(ROUND(Raming[[#This Row],[Hoeveelheid voorzien]]*Raming[[#This Row],[Aandeel 5]]/100,2),0)</f>
        <v>0</v>
      </c>
      <c r="AI253" s="322">
        <f>IFERROR(ROUND(Raming[[#This Row],[HV5]]*Raming[[#This Row],[EHP]],2),0)</f>
        <v>0</v>
      </c>
      <c r="AJ253" s="323">
        <f>IFERROR(ROUND(Raming[[#This Row],[Hoeveelheid voorzien]]*Raming[[#This Row],[Aandeel 6]]/100,2),0)</f>
        <v>0</v>
      </c>
      <c r="AK253" s="323">
        <f>IFERROR(ROUND(Raming[[#This Row],[HV6]]*Raming[[#This Row],[EHP]],2),0)</f>
        <v>0</v>
      </c>
      <c r="AL253" s="324">
        <f>IFERROR(ROUND(Raming[[#This Row],[Hoeveelheid voorzien]]*Raming[[#This Row],[Aandeel 7]]/100,2),0)</f>
        <v>0</v>
      </c>
      <c r="AM253" s="324">
        <f>IFERROR(ROUND(Raming[[#This Row],[HV7]]*Raming[[#This Row],[EHP]],2),0)</f>
        <v>0</v>
      </c>
      <c r="AN253" s="89">
        <f>Raming[[#This Row],[HV7]]+Raming[[#This Row],[HV6]]+Raming[[#This Row],[HV5]]+Raming[[#This Row],[HV4]]+Raming[[#This Row],[HV3]]+Raming[[#This Row],[HV2]]+Raming[[#This Row],[HV1]]</f>
        <v>40</v>
      </c>
      <c r="AO253" s="89"/>
      <c r="AP253" s="94" t="str">
        <f>IFERROR(ROUND(AVERAGE(Raming[[#This Row],[kolom niet invullen]:[243/001]]),2),"")</f>
        <v/>
      </c>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row>
    <row r="254" spans="1:111">
      <c r="A254" s="156">
        <f>IF(Raming[[#This Row],[Nummering]]=1,SUM($B$9:B254),0)</f>
        <v>0</v>
      </c>
      <c r="B254" s="242">
        <f>IF(Raming[[#This Row],[Hoeveelheid voorzien]]&gt;0,1,0)</f>
        <v>0</v>
      </c>
      <c r="C254" s="113"/>
      <c r="D254" s="113" t="s">
        <v>361</v>
      </c>
      <c r="E254" s="113"/>
      <c r="F254" s="113" t="s">
        <v>362</v>
      </c>
      <c r="G254" s="44"/>
      <c r="H254" s="231"/>
      <c r="I254" s="113"/>
      <c r="J254" s="113" t="s">
        <v>28</v>
      </c>
      <c r="K254" s="165" t="s">
        <v>28</v>
      </c>
      <c r="L254" s="326"/>
      <c r="M254" s="45"/>
      <c r="N254" s="46"/>
      <c r="O254" s="159"/>
      <c r="P254" s="73"/>
      <c r="Q254" s="100"/>
      <c r="R254" s="328">
        <v>100</v>
      </c>
      <c r="S254" s="329"/>
      <c r="T254" s="330"/>
      <c r="U254" s="331"/>
      <c r="V254" s="332"/>
      <c r="W254" s="333"/>
      <c r="X254" s="334"/>
      <c r="Y254" s="89">
        <f>SUM(Raming[[#This Row],[Aquafin]:[Aandeel 7]])</f>
        <v>100</v>
      </c>
      <c r="Z254" s="318">
        <f>IFERROR(ROUND(Raming[[#This Row],[Hoeveelheid voorzien]]*Raming[[#This Row],[Aquafin]]/100,2),0)</f>
        <v>0</v>
      </c>
      <c r="AA254" s="318">
        <f>IFERROR(ROUND(Raming[[#This Row],[HV1]]*Raming[[#This Row],[EHP]],2),0)</f>
        <v>0</v>
      </c>
      <c r="AB254" s="319">
        <f>IFERROR(ROUND(Raming[[#This Row],[Hoeveelheid voorzien]]*Raming[[#This Row],[Aandeel 2]]/100,2),0)</f>
        <v>0</v>
      </c>
      <c r="AC254" s="319">
        <f>IFERROR(ROUND(Raming[[#This Row],[HV2]]*Raming[[#This Row],[EHP]],2),0)</f>
        <v>0</v>
      </c>
      <c r="AD254" s="320">
        <f>IFERROR(ROUND(Raming[[#This Row],[Hoeveelheid voorzien]]*Raming[[#This Row],[Aandeel 3]]/100,2),0)</f>
        <v>0</v>
      </c>
      <c r="AE254" s="320">
        <f>IFERROR(ROUND(Raming[[#This Row],[HV3]]*Raming[[#This Row],[EHP]],2),0)</f>
        <v>0</v>
      </c>
      <c r="AF254" s="321">
        <f>IFERROR(ROUND(Raming[[#This Row],[Hoeveelheid voorzien]]*Raming[[#This Row],[Aandeel 4]]/100,2),0)</f>
        <v>0</v>
      </c>
      <c r="AG254" s="321">
        <f>IFERROR(ROUND(Raming[[#This Row],[HV4]]*Raming[[#This Row],[EHP]],2),0)</f>
        <v>0</v>
      </c>
      <c r="AH254" s="322">
        <f>IFERROR(ROUND(Raming[[#This Row],[Hoeveelheid voorzien]]*Raming[[#This Row],[Aandeel 5]]/100,2),0)</f>
        <v>0</v>
      </c>
      <c r="AI254" s="322">
        <f>IFERROR(ROUND(Raming[[#This Row],[HV5]]*Raming[[#This Row],[EHP]],2),0)</f>
        <v>0</v>
      </c>
      <c r="AJ254" s="323">
        <f>IFERROR(ROUND(Raming[[#This Row],[Hoeveelheid voorzien]]*Raming[[#This Row],[Aandeel 6]]/100,2),0)</f>
        <v>0</v>
      </c>
      <c r="AK254" s="323">
        <f>IFERROR(ROUND(Raming[[#This Row],[HV6]]*Raming[[#This Row],[EHP]],2),0)</f>
        <v>0</v>
      </c>
      <c r="AL254" s="324">
        <f>IFERROR(ROUND(Raming[[#This Row],[Hoeveelheid voorzien]]*Raming[[#This Row],[Aandeel 7]]/100,2),0)</f>
        <v>0</v>
      </c>
      <c r="AM254" s="324">
        <f>IFERROR(ROUND(Raming[[#This Row],[HV7]]*Raming[[#This Row],[EHP]],2),0)</f>
        <v>0</v>
      </c>
      <c r="AN254" s="89">
        <f>Raming[[#This Row],[HV7]]+Raming[[#This Row],[HV6]]+Raming[[#This Row],[HV5]]+Raming[[#This Row],[HV4]]+Raming[[#This Row],[HV3]]+Raming[[#This Row],[HV2]]+Raming[[#This Row],[HV1]]</f>
        <v>0</v>
      </c>
      <c r="AO254" s="89"/>
      <c r="AP254" s="94" t="str">
        <f>IFERROR(ROUND(AVERAGE(Raming[[#This Row],[kolom niet invullen]:[243/001]]),2),"")</f>
        <v/>
      </c>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row>
    <row r="255" spans="1:111" ht="33.75">
      <c r="A255" s="156">
        <f>IF(Raming[[#This Row],[Nummering]]=1,SUM($B$9:B255),0)</f>
        <v>0</v>
      </c>
      <c r="B255" s="242">
        <f>IF(Raming[[#This Row],[Hoeveelheid voorzien]]&gt;0,1,0)</f>
        <v>0</v>
      </c>
      <c r="C255" s="132"/>
      <c r="D255" s="133" t="s">
        <v>363</v>
      </c>
      <c r="E255" s="134"/>
      <c r="F255" s="135" t="s">
        <v>364</v>
      </c>
      <c r="G255" s="22"/>
      <c r="H255" s="236"/>
      <c r="I255" s="133"/>
      <c r="J255" s="133" t="s">
        <v>28</v>
      </c>
      <c r="K255" s="165" t="s">
        <v>28</v>
      </c>
      <c r="L255" s="327"/>
      <c r="M255" s="48"/>
      <c r="N255" s="119"/>
      <c r="O255" s="159"/>
      <c r="P255" s="73"/>
      <c r="Q255" s="100"/>
      <c r="R255" s="328">
        <v>100</v>
      </c>
      <c r="S255" s="329"/>
      <c r="T255" s="330"/>
      <c r="U255" s="331"/>
      <c r="V255" s="332"/>
      <c r="W255" s="333"/>
      <c r="X255" s="334"/>
      <c r="Y255" s="89">
        <f>SUM(Raming[[#This Row],[Aquafin]:[Aandeel 7]])</f>
        <v>100</v>
      </c>
      <c r="Z255" s="318">
        <f>IFERROR(ROUND(Raming[[#This Row],[Hoeveelheid voorzien]]*Raming[[#This Row],[Aquafin]]/100,2),0)</f>
        <v>0</v>
      </c>
      <c r="AA255" s="318">
        <f>IFERROR(ROUND(Raming[[#This Row],[HV1]]*Raming[[#This Row],[EHP]],2),0)</f>
        <v>0</v>
      </c>
      <c r="AB255" s="319">
        <f>IFERROR(ROUND(Raming[[#This Row],[Hoeveelheid voorzien]]*Raming[[#This Row],[Aandeel 2]]/100,2),0)</f>
        <v>0</v>
      </c>
      <c r="AC255" s="319">
        <f>IFERROR(ROUND(Raming[[#This Row],[HV2]]*Raming[[#This Row],[EHP]],2),0)</f>
        <v>0</v>
      </c>
      <c r="AD255" s="320">
        <f>IFERROR(ROUND(Raming[[#This Row],[Hoeveelheid voorzien]]*Raming[[#This Row],[Aandeel 3]]/100,2),0)</f>
        <v>0</v>
      </c>
      <c r="AE255" s="320">
        <f>IFERROR(ROUND(Raming[[#This Row],[HV3]]*Raming[[#This Row],[EHP]],2),0)</f>
        <v>0</v>
      </c>
      <c r="AF255" s="321">
        <f>IFERROR(ROUND(Raming[[#This Row],[Hoeveelheid voorzien]]*Raming[[#This Row],[Aandeel 4]]/100,2),0)</f>
        <v>0</v>
      </c>
      <c r="AG255" s="321">
        <f>IFERROR(ROUND(Raming[[#This Row],[HV4]]*Raming[[#This Row],[EHP]],2),0)</f>
        <v>0</v>
      </c>
      <c r="AH255" s="322">
        <f>IFERROR(ROUND(Raming[[#This Row],[Hoeveelheid voorzien]]*Raming[[#This Row],[Aandeel 5]]/100,2),0)</f>
        <v>0</v>
      </c>
      <c r="AI255" s="322">
        <f>IFERROR(ROUND(Raming[[#This Row],[HV5]]*Raming[[#This Row],[EHP]],2),0)</f>
        <v>0</v>
      </c>
      <c r="AJ255" s="323">
        <f>IFERROR(ROUND(Raming[[#This Row],[Hoeveelheid voorzien]]*Raming[[#This Row],[Aandeel 6]]/100,2),0)</f>
        <v>0</v>
      </c>
      <c r="AK255" s="323">
        <f>IFERROR(ROUND(Raming[[#This Row],[HV6]]*Raming[[#This Row],[EHP]],2),0)</f>
        <v>0</v>
      </c>
      <c r="AL255" s="324">
        <f>IFERROR(ROUND(Raming[[#This Row],[Hoeveelheid voorzien]]*Raming[[#This Row],[Aandeel 7]]/100,2),0)</f>
        <v>0</v>
      </c>
      <c r="AM255" s="324">
        <f>IFERROR(ROUND(Raming[[#This Row],[HV7]]*Raming[[#This Row],[EHP]],2),0)</f>
        <v>0</v>
      </c>
      <c r="AN255" s="89">
        <f>Raming[[#This Row],[HV7]]+Raming[[#This Row],[HV6]]+Raming[[#This Row],[HV5]]+Raming[[#This Row],[HV4]]+Raming[[#This Row],[HV3]]+Raming[[#This Row],[HV2]]+Raming[[#This Row],[HV1]]</f>
        <v>0</v>
      </c>
      <c r="AO255" s="89"/>
      <c r="AP255" s="94" t="str">
        <f>IFERROR(ROUND(AVERAGE(Raming[[#This Row],[kolom niet invullen]:[243/001]]),2),"")</f>
        <v/>
      </c>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row>
    <row r="256" spans="1:111">
      <c r="A256" s="156">
        <f>IF(Raming[[#This Row],[Nummering]]=1,SUM($B$9:B256),0)</f>
        <v>142</v>
      </c>
      <c r="B256" s="242">
        <f>IF(Raming[[#This Row],[Hoeveelheid voorzien]]&gt;0,1,0)</f>
        <v>1</v>
      </c>
      <c r="C256" s="116" t="s">
        <v>55</v>
      </c>
      <c r="D256" s="117" t="s">
        <v>365</v>
      </c>
      <c r="E256" s="256" t="s">
        <v>59</v>
      </c>
      <c r="F256" s="47" t="s">
        <v>366</v>
      </c>
      <c r="G256" s="22"/>
      <c r="H256" s="236"/>
      <c r="I256" s="117" t="s">
        <v>58</v>
      </c>
      <c r="J256" s="117" t="s">
        <v>80</v>
      </c>
      <c r="K256" s="165">
        <v>67.739999999999995</v>
      </c>
      <c r="L256" s="327"/>
      <c r="M256" s="48"/>
      <c r="N256" s="95" t="s">
        <v>713</v>
      </c>
      <c r="O256" s="159">
        <v>75</v>
      </c>
      <c r="P256" s="73">
        <f>Raming[[#This Row],[Hoeveelheid voorzien]]*Raming[[#This Row],[EHP]]</f>
        <v>5080.5</v>
      </c>
      <c r="Q256" s="100" t="s">
        <v>64</v>
      </c>
      <c r="R256" s="328">
        <v>100</v>
      </c>
      <c r="S256" s="329"/>
      <c r="T256" s="330"/>
      <c r="U256" s="331"/>
      <c r="V256" s="332"/>
      <c r="W256" s="333"/>
      <c r="X256" s="334"/>
      <c r="Y256" s="89">
        <f>SUM(Raming[[#This Row],[Aquafin]:[Aandeel 7]])</f>
        <v>100</v>
      </c>
      <c r="Z256" s="318">
        <f>IFERROR(ROUND(Raming[[#This Row],[Hoeveelheid voorzien]]*Raming[[#This Row],[Aquafin]]/100,2),0)</f>
        <v>75</v>
      </c>
      <c r="AA256" s="318">
        <f>IFERROR(ROUND(Raming[[#This Row],[HV1]]*Raming[[#This Row],[EHP]],2),0)</f>
        <v>5080.5</v>
      </c>
      <c r="AB256" s="319">
        <f>IFERROR(ROUND(Raming[[#This Row],[Hoeveelheid voorzien]]*Raming[[#This Row],[Aandeel 2]]/100,2),0)</f>
        <v>0</v>
      </c>
      <c r="AC256" s="319">
        <f>IFERROR(ROUND(Raming[[#This Row],[HV2]]*Raming[[#This Row],[EHP]],2),0)</f>
        <v>0</v>
      </c>
      <c r="AD256" s="320">
        <f>IFERROR(ROUND(Raming[[#This Row],[Hoeveelheid voorzien]]*Raming[[#This Row],[Aandeel 3]]/100,2),0)</f>
        <v>0</v>
      </c>
      <c r="AE256" s="320">
        <f>IFERROR(ROUND(Raming[[#This Row],[HV3]]*Raming[[#This Row],[EHP]],2),0)</f>
        <v>0</v>
      </c>
      <c r="AF256" s="321">
        <f>IFERROR(ROUND(Raming[[#This Row],[Hoeveelheid voorzien]]*Raming[[#This Row],[Aandeel 4]]/100,2),0)</f>
        <v>0</v>
      </c>
      <c r="AG256" s="321">
        <f>IFERROR(ROUND(Raming[[#This Row],[HV4]]*Raming[[#This Row],[EHP]],2),0)</f>
        <v>0</v>
      </c>
      <c r="AH256" s="322">
        <f>IFERROR(ROUND(Raming[[#This Row],[Hoeveelheid voorzien]]*Raming[[#This Row],[Aandeel 5]]/100,2),0)</f>
        <v>0</v>
      </c>
      <c r="AI256" s="322">
        <f>IFERROR(ROUND(Raming[[#This Row],[HV5]]*Raming[[#This Row],[EHP]],2),0)</f>
        <v>0</v>
      </c>
      <c r="AJ256" s="323">
        <f>IFERROR(ROUND(Raming[[#This Row],[Hoeveelheid voorzien]]*Raming[[#This Row],[Aandeel 6]]/100,2),0)</f>
        <v>0</v>
      </c>
      <c r="AK256" s="323">
        <f>IFERROR(ROUND(Raming[[#This Row],[HV6]]*Raming[[#This Row],[EHP]],2),0)</f>
        <v>0</v>
      </c>
      <c r="AL256" s="324">
        <f>IFERROR(ROUND(Raming[[#This Row],[Hoeveelheid voorzien]]*Raming[[#This Row],[Aandeel 7]]/100,2),0)</f>
        <v>0</v>
      </c>
      <c r="AM256" s="324">
        <f>IFERROR(ROUND(Raming[[#This Row],[HV7]]*Raming[[#This Row],[EHP]],2),0)</f>
        <v>0</v>
      </c>
      <c r="AN256" s="89">
        <f>Raming[[#This Row],[HV7]]+Raming[[#This Row],[HV6]]+Raming[[#This Row],[HV5]]+Raming[[#This Row],[HV4]]+Raming[[#This Row],[HV3]]+Raming[[#This Row],[HV2]]+Raming[[#This Row],[HV1]]</f>
        <v>75</v>
      </c>
      <c r="AO256" s="89"/>
      <c r="AP256" s="94" t="str">
        <f>IFERROR(ROUND(AVERAGE(Raming[[#This Row],[kolom niet invullen]:[243/001]]),2),"")</f>
        <v/>
      </c>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row>
    <row r="257" spans="1:111" ht="33.75">
      <c r="A257" s="156">
        <f>IF(Raming[[#This Row],[Nummering]]=1,SUM($B$9:B257),0)</f>
        <v>0</v>
      </c>
      <c r="B257" s="242">
        <f>IF(Raming[[#This Row],[Hoeveelheid voorzien]]&gt;0,1,0)</f>
        <v>0</v>
      </c>
      <c r="C257" s="132"/>
      <c r="D257" s="133" t="s">
        <v>367</v>
      </c>
      <c r="E257" s="134"/>
      <c r="F257" s="135" t="s">
        <v>368</v>
      </c>
      <c r="G257" s="54"/>
      <c r="H257" s="236"/>
      <c r="I257" s="133"/>
      <c r="J257" s="133" t="s">
        <v>28</v>
      </c>
      <c r="K257" s="165" t="s">
        <v>28</v>
      </c>
      <c r="L257" s="327"/>
      <c r="M257" s="48"/>
      <c r="N257" s="119"/>
      <c r="O257" s="159"/>
      <c r="P257" s="73"/>
      <c r="Q257" s="100"/>
      <c r="R257" s="328">
        <v>100</v>
      </c>
      <c r="S257" s="329"/>
      <c r="T257" s="330"/>
      <c r="U257" s="331"/>
      <c r="V257" s="332"/>
      <c r="W257" s="333"/>
      <c r="X257" s="334"/>
      <c r="Y257" s="89">
        <f>SUM(Raming[[#This Row],[Aquafin]:[Aandeel 7]])</f>
        <v>100</v>
      </c>
      <c r="Z257" s="318">
        <f>IFERROR(ROUND(Raming[[#This Row],[Hoeveelheid voorzien]]*Raming[[#This Row],[Aquafin]]/100,2),0)</f>
        <v>0</v>
      </c>
      <c r="AA257" s="318">
        <f>IFERROR(ROUND(Raming[[#This Row],[HV1]]*Raming[[#This Row],[EHP]],2),0)</f>
        <v>0</v>
      </c>
      <c r="AB257" s="319">
        <f>IFERROR(ROUND(Raming[[#This Row],[Hoeveelheid voorzien]]*Raming[[#This Row],[Aandeel 2]]/100,2),0)</f>
        <v>0</v>
      </c>
      <c r="AC257" s="319">
        <f>IFERROR(ROUND(Raming[[#This Row],[HV2]]*Raming[[#This Row],[EHP]],2),0)</f>
        <v>0</v>
      </c>
      <c r="AD257" s="320">
        <f>IFERROR(ROUND(Raming[[#This Row],[Hoeveelheid voorzien]]*Raming[[#This Row],[Aandeel 3]]/100,2),0)</f>
        <v>0</v>
      </c>
      <c r="AE257" s="320">
        <f>IFERROR(ROUND(Raming[[#This Row],[HV3]]*Raming[[#This Row],[EHP]],2),0)</f>
        <v>0</v>
      </c>
      <c r="AF257" s="321">
        <f>IFERROR(ROUND(Raming[[#This Row],[Hoeveelheid voorzien]]*Raming[[#This Row],[Aandeel 4]]/100,2),0)</f>
        <v>0</v>
      </c>
      <c r="AG257" s="321">
        <f>IFERROR(ROUND(Raming[[#This Row],[HV4]]*Raming[[#This Row],[EHP]],2),0)</f>
        <v>0</v>
      </c>
      <c r="AH257" s="322">
        <f>IFERROR(ROUND(Raming[[#This Row],[Hoeveelheid voorzien]]*Raming[[#This Row],[Aandeel 5]]/100,2),0)</f>
        <v>0</v>
      </c>
      <c r="AI257" s="322">
        <f>IFERROR(ROUND(Raming[[#This Row],[HV5]]*Raming[[#This Row],[EHP]],2),0)</f>
        <v>0</v>
      </c>
      <c r="AJ257" s="323">
        <f>IFERROR(ROUND(Raming[[#This Row],[Hoeveelheid voorzien]]*Raming[[#This Row],[Aandeel 6]]/100,2),0)</f>
        <v>0</v>
      </c>
      <c r="AK257" s="323">
        <f>IFERROR(ROUND(Raming[[#This Row],[HV6]]*Raming[[#This Row],[EHP]],2),0)</f>
        <v>0</v>
      </c>
      <c r="AL257" s="324">
        <f>IFERROR(ROUND(Raming[[#This Row],[Hoeveelheid voorzien]]*Raming[[#This Row],[Aandeel 7]]/100,2),0)</f>
        <v>0</v>
      </c>
      <c r="AM257" s="324">
        <f>IFERROR(ROUND(Raming[[#This Row],[HV7]]*Raming[[#This Row],[EHP]],2),0)</f>
        <v>0</v>
      </c>
      <c r="AN257" s="89">
        <f>Raming[[#This Row],[HV7]]+Raming[[#This Row],[HV6]]+Raming[[#This Row],[HV5]]+Raming[[#This Row],[HV4]]+Raming[[#This Row],[HV3]]+Raming[[#This Row],[HV2]]+Raming[[#This Row],[HV1]]</f>
        <v>0</v>
      </c>
      <c r="AO257" s="89"/>
      <c r="AP257" s="94" t="str">
        <f>IFERROR(ROUND(AVERAGE(Raming[[#This Row],[kolom niet invullen]:[243/001]]),2),"")</f>
        <v/>
      </c>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row>
    <row r="258" spans="1:111">
      <c r="A258" s="156">
        <f>IF(Raming[[#This Row],[Nummering]]=1,SUM($B$9:B258),0)</f>
        <v>143</v>
      </c>
      <c r="B258" s="242">
        <f>IF(Raming[[#This Row],[Hoeveelheid voorzien]]&gt;0,1,0)</f>
        <v>1</v>
      </c>
      <c r="C258" s="116" t="s">
        <v>55</v>
      </c>
      <c r="D258" s="117" t="s">
        <v>369</v>
      </c>
      <c r="E258" s="256" t="s">
        <v>59</v>
      </c>
      <c r="F258" s="47" t="s">
        <v>366</v>
      </c>
      <c r="G258" s="22"/>
      <c r="H258" s="236"/>
      <c r="I258" s="117" t="s">
        <v>58</v>
      </c>
      <c r="J258" s="117" t="s">
        <v>80</v>
      </c>
      <c r="K258" s="165">
        <v>78.8</v>
      </c>
      <c r="L258" s="327"/>
      <c r="M258" s="48"/>
      <c r="N258" s="95" t="s">
        <v>713</v>
      </c>
      <c r="O258" s="159">
        <v>75</v>
      </c>
      <c r="P258" s="73">
        <f>Raming[[#This Row],[Hoeveelheid voorzien]]*Raming[[#This Row],[EHP]]</f>
        <v>5910</v>
      </c>
      <c r="Q258" s="100" t="s">
        <v>64</v>
      </c>
      <c r="R258" s="328">
        <v>100</v>
      </c>
      <c r="S258" s="329"/>
      <c r="T258" s="330"/>
      <c r="U258" s="331"/>
      <c r="V258" s="332"/>
      <c r="W258" s="333"/>
      <c r="X258" s="334"/>
      <c r="Y258" s="89">
        <f>SUM(Raming[[#This Row],[Aquafin]:[Aandeel 7]])</f>
        <v>100</v>
      </c>
      <c r="Z258" s="318">
        <f>IFERROR(ROUND(Raming[[#This Row],[Hoeveelheid voorzien]]*Raming[[#This Row],[Aquafin]]/100,2),0)</f>
        <v>75</v>
      </c>
      <c r="AA258" s="318">
        <f>IFERROR(ROUND(Raming[[#This Row],[HV1]]*Raming[[#This Row],[EHP]],2),0)</f>
        <v>5910</v>
      </c>
      <c r="AB258" s="319">
        <f>IFERROR(ROUND(Raming[[#This Row],[Hoeveelheid voorzien]]*Raming[[#This Row],[Aandeel 2]]/100,2),0)</f>
        <v>0</v>
      </c>
      <c r="AC258" s="319">
        <f>IFERROR(ROUND(Raming[[#This Row],[HV2]]*Raming[[#This Row],[EHP]],2),0)</f>
        <v>0</v>
      </c>
      <c r="AD258" s="320">
        <f>IFERROR(ROUND(Raming[[#This Row],[Hoeveelheid voorzien]]*Raming[[#This Row],[Aandeel 3]]/100,2),0)</f>
        <v>0</v>
      </c>
      <c r="AE258" s="320">
        <f>IFERROR(ROUND(Raming[[#This Row],[HV3]]*Raming[[#This Row],[EHP]],2),0)</f>
        <v>0</v>
      </c>
      <c r="AF258" s="321">
        <f>IFERROR(ROUND(Raming[[#This Row],[Hoeveelheid voorzien]]*Raming[[#This Row],[Aandeel 4]]/100,2),0)</f>
        <v>0</v>
      </c>
      <c r="AG258" s="321">
        <f>IFERROR(ROUND(Raming[[#This Row],[HV4]]*Raming[[#This Row],[EHP]],2),0)</f>
        <v>0</v>
      </c>
      <c r="AH258" s="322">
        <f>IFERROR(ROUND(Raming[[#This Row],[Hoeveelheid voorzien]]*Raming[[#This Row],[Aandeel 5]]/100,2),0)</f>
        <v>0</v>
      </c>
      <c r="AI258" s="322">
        <f>IFERROR(ROUND(Raming[[#This Row],[HV5]]*Raming[[#This Row],[EHP]],2),0)</f>
        <v>0</v>
      </c>
      <c r="AJ258" s="323">
        <f>IFERROR(ROUND(Raming[[#This Row],[Hoeveelheid voorzien]]*Raming[[#This Row],[Aandeel 6]]/100,2),0)</f>
        <v>0</v>
      </c>
      <c r="AK258" s="323">
        <f>IFERROR(ROUND(Raming[[#This Row],[HV6]]*Raming[[#This Row],[EHP]],2),0)</f>
        <v>0</v>
      </c>
      <c r="AL258" s="324">
        <f>IFERROR(ROUND(Raming[[#This Row],[Hoeveelheid voorzien]]*Raming[[#This Row],[Aandeel 7]]/100,2),0)</f>
        <v>0</v>
      </c>
      <c r="AM258" s="324">
        <f>IFERROR(ROUND(Raming[[#This Row],[HV7]]*Raming[[#This Row],[EHP]],2),0)</f>
        <v>0</v>
      </c>
      <c r="AN258" s="89">
        <f>Raming[[#This Row],[HV7]]+Raming[[#This Row],[HV6]]+Raming[[#This Row],[HV5]]+Raming[[#This Row],[HV4]]+Raming[[#This Row],[HV3]]+Raming[[#This Row],[HV2]]+Raming[[#This Row],[HV1]]</f>
        <v>75</v>
      </c>
      <c r="AO258" s="89"/>
      <c r="AP258" s="94" t="str">
        <f>IFERROR(ROUND(AVERAGE(Raming[[#This Row],[kolom niet invullen]:[243/001]]),2),"")</f>
        <v/>
      </c>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row>
    <row r="259" spans="1:111">
      <c r="A259" s="156">
        <f>IF(Raming[[#This Row],[Nummering]]=1,SUM($B$9:B259),0)</f>
        <v>0</v>
      </c>
      <c r="B259" s="242">
        <f>IF(Raming[[#This Row],[Hoeveelheid voorzien]]&gt;0,1,0)</f>
        <v>0</v>
      </c>
      <c r="C259" s="113"/>
      <c r="D259" s="113"/>
      <c r="E259" s="113" t="s">
        <v>61</v>
      </c>
      <c r="F259" s="113"/>
      <c r="G259" s="131" t="s">
        <v>370</v>
      </c>
      <c r="H259" s="231"/>
      <c r="I259" s="113"/>
      <c r="J259" s="113"/>
      <c r="K259" s="165">
        <v>309.52999999999997</v>
      </c>
      <c r="L259" s="326"/>
      <c r="M259" s="45"/>
      <c r="N259" s="46"/>
      <c r="O259" s="159"/>
      <c r="P259" s="73">
        <f>Raming[[#This Row],[Hoeveelheid voorzien]]*Raming[[#This Row],[EHP]]</f>
        <v>0</v>
      </c>
      <c r="Q259" s="100" t="s">
        <v>64</v>
      </c>
      <c r="R259" s="328">
        <v>100</v>
      </c>
      <c r="S259" s="329"/>
      <c r="T259" s="330"/>
      <c r="U259" s="331"/>
      <c r="V259" s="332"/>
      <c r="W259" s="333"/>
      <c r="X259" s="334"/>
      <c r="Y259" s="89">
        <f>SUM(Raming[[#This Row],[Aquafin]:[Aandeel 7]])</f>
        <v>100</v>
      </c>
      <c r="Z259" s="318">
        <f>IFERROR(ROUND(Raming[[#This Row],[Hoeveelheid voorzien]]*Raming[[#This Row],[Aquafin]]/100,2),0)</f>
        <v>0</v>
      </c>
      <c r="AA259" s="318">
        <f>IFERROR(ROUND(Raming[[#This Row],[HV1]]*Raming[[#This Row],[EHP]],2),0)</f>
        <v>0</v>
      </c>
      <c r="AB259" s="319">
        <f>IFERROR(ROUND(Raming[[#This Row],[Hoeveelheid voorzien]]*Raming[[#This Row],[Aandeel 2]]/100,2),0)</f>
        <v>0</v>
      </c>
      <c r="AC259" s="319">
        <f>IFERROR(ROUND(Raming[[#This Row],[HV2]]*Raming[[#This Row],[EHP]],2),0)</f>
        <v>0</v>
      </c>
      <c r="AD259" s="320">
        <f>IFERROR(ROUND(Raming[[#This Row],[Hoeveelheid voorzien]]*Raming[[#This Row],[Aandeel 3]]/100,2),0)</f>
        <v>0</v>
      </c>
      <c r="AE259" s="320">
        <f>IFERROR(ROUND(Raming[[#This Row],[HV3]]*Raming[[#This Row],[EHP]],2),0)</f>
        <v>0</v>
      </c>
      <c r="AF259" s="321">
        <f>IFERROR(ROUND(Raming[[#This Row],[Hoeveelheid voorzien]]*Raming[[#This Row],[Aandeel 4]]/100,2),0)</f>
        <v>0</v>
      </c>
      <c r="AG259" s="321">
        <f>IFERROR(ROUND(Raming[[#This Row],[HV4]]*Raming[[#This Row],[EHP]],2),0)</f>
        <v>0</v>
      </c>
      <c r="AH259" s="322">
        <f>IFERROR(ROUND(Raming[[#This Row],[Hoeveelheid voorzien]]*Raming[[#This Row],[Aandeel 5]]/100,2),0)</f>
        <v>0</v>
      </c>
      <c r="AI259" s="322">
        <f>IFERROR(ROUND(Raming[[#This Row],[HV5]]*Raming[[#This Row],[EHP]],2),0)</f>
        <v>0</v>
      </c>
      <c r="AJ259" s="323">
        <f>IFERROR(ROUND(Raming[[#This Row],[Hoeveelheid voorzien]]*Raming[[#This Row],[Aandeel 6]]/100,2),0)</f>
        <v>0</v>
      </c>
      <c r="AK259" s="323">
        <f>IFERROR(ROUND(Raming[[#This Row],[HV6]]*Raming[[#This Row],[EHP]],2),0)</f>
        <v>0</v>
      </c>
      <c r="AL259" s="324">
        <f>IFERROR(ROUND(Raming[[#This Row],[Hoeveelheid voorzien]]*Raming[[#This Row],[Aandeel 7]]/100,2),0)</f>
        <v>0</v>
      </c>
      <c r="AM259" s="324">
        <f>IFERROR(ROUND(Raming[[#This Row],[HV7]]*Raming[[#This Row],[EHP]],2),0)</f>
        <v>0</v>
      </c>
      <c r="AN259" s="89">
        <f>Raming[[#This Row],[HV7]]+Raming[[#This Row],[HV6]]+Raming[[#This Row],[HV5]]+Raming[[#This Row],[HV4]]+Raming[[#This Row],[HV3]]+Raming[[#This Row],[HV2]]+Raming[[#This Row],[HV1]]</f>
        <v>0</v>
      </c>
      <c r="AO259" s="89"/>
      <c r="AP259" s="94" t="str">
        <f>IFERROR(ROUND(AVERAGE(Raming[[#This Row],[kolom niet invullen]:[243/001]]),2),"")</f>
        <v/>
      </c>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row>
    <row r="260" spans="1:111" ht="22.5">
      <c r="A260" s="156">
        <f>IF(Raming[[#This Row],[Nummering]]=1,SUM($B$9:B260),0)</f>
        <v>144</v>
      </c>
      <c r="B260" s="242">
        <f>IF(Raming[[#This Row],[Hoeveelheid voorzien]]&gt;0,1,0)</f>
        <v>1</v>
      </c>
      <c r="C260" s="116" t="s">
        <v>60</v>
      </c>
      <c r="D260" s="117"/>
      <c r="E260" s="49" t="s">
        <v>61</v>
      </c>
      <c r="F260" s="47"/>
      <c r="G260" s="54" t="s">
        <v>826</v>
      </c>
      <c r="H260" s="236"/>
      <c r="I260" s="117" t="s">
        <v>58</v>
      </c>
      <c r="J260" s="117" t="s">
        <v>62</v>
      </c>
      <c r="K260" s="165">
        <v>409.24</v>
      </c>
      <c r="L260" s="327"/>
      <c r="M260" s="48"/>
      <c r="N260" s="95" t="s">
        <v>713</v>
      </c>
      <c r="O260" s="159">
        <v>3</v>
      </c>
      <c r="P260" s="73">
        <f>Raming[[#This Row],[Hoeveelheid voorzien]]*Raming[[#This Row],[EHP]]</f>
        <v>1227.72</v>
      </c>
      <c r="Q260" s="100" t="s">
        <v>64</v>
      </c>
      <c r="R260" s="328">
        <v>100</v>
      </c>
      <c r="S260" s="329"/>
      <c r="T260" s="330"/>
      <c r="U260" s="331"/>
      <c r="V260" s="332"/>
      <c r="W260" s="333"/>
      <c r="X260" s="334"/>
      <c r="Y260" s="89">
        <f>SUM(Raming[[#This Row],[Aquafin]:[Aandeel 7]])</f>
        <v>100</v>
      </c>
      <c r="Z260" s="318">
        <f>IFERROR(ROUND(Raming[[#This Row],[Hoeveelheid voorzien]]*Raming[[#This Row],[Aquafin]]/100,2),0)</f>
        <v>3</v>
      </c>
      <c r="AA260" s="318">
        <f>IFERROR(ROUND(Raming[[#This Row],[HV1]]*Raming[[#This Row],[EHP]],2),0)</f>
        <v>1227.72</v>
      </c>
      <c r="AB260" s="319">
        <f>IFERROR(ROUND(Raming[[#This Row],[Hoeveelheid voorzien]]*Raming[[#This Row],[Aandeel 2]]/100,2),0)</f>
        <v>0</v>
      </c>
      <c r="AC260" s="319">
        <f>IFERROR(ROUND(Raming[[#This Row],[HV2]]*Raming[[#This Row],[EHP]],2),0)</f>
        <v>0</v>
      </c>
      <c r="AD260" s="320">
        <f>IFERROR(ROUND(Raming[[#This Row],[Hoeveelheid voorzien]]*Raming[[#This Row],[Aandeel 3]]/100,2),0)</f>
        <v>0</v>
      </c>
      <c r="AE260" s="320">
        <f>IFERROR(ROUND(Raming[[#This Row],[HV3]]*Raming[[#This Row],[EHP]],2),0)</f>
        <v>0</v>
      </c>
      <c r="AF260" s="321">
        <f>IFERROR(ROUND(Raming[[#This Row],[Hoeveelheid voorzien]]*Raming[[#This Row],[Aandeel 4]]/100,2),0)</f>
        <v>0</v>
      </c>
      <c r="AG260" s="321">
        <f>IFERROR(ROUND(Raming[[#This Row],[HV4]]*Raming[[#This Row],[EHP]],2),0)</f>
        <v>0</v>
      </c>
      <c r="AH260" s="322">
        <f>IFERROR(ROUND(Raming[[#This Row],[Hoeveelheid voorzien]]*Raming[[#This Row],[Aandeel 5]]/100,2),0)</f>
        <v>0</v>
      </c>
      <c r="AI260" s="322">
        <f>IFERROR(ROUND(Raming[[#This Row],[HV5]]*Raming[[#This Row],[EHP]],2),0)</f>
        <v>0</v>
      </c>
      <c r="AJ260" s="323">
        <f>IFERROR(ROUND(Raming[[#This Row],[Hoeveelheid voorzien]]*Raming[[#This Row],[Aandeel 6]]/100,2),0)</f>
        <v>0</v>
      </c>
      <c r="AK260" s="323">
        <f>IFERROR(ROUND(Raming[[#This Row],[HV6]]*Raming[[#This Row],[EHP]],2),0)</f>
        <v>0</v>
      </c>
      <c r="AL260" s="324">
        <f>IFERROR(ROUND(Raming[[#This Row],[Hoeveelheid voorzien]]*Raming[[#This Row],[Aandeel 7]]/100,2),0)</f>
        <v>0</v>
      </c>
      <c r="AM260" s="324">
        <f>IFERROR(ROUND(Raming[[#This Row],[HV7]]*Raming[[#This Row],[EHP]],2),0)</f>
        <v>0</v>
      </c>
      <c r="AN260" s="89">
        <f>Raming[[#This Row],[HV7]]+Raming[[#This Row],[HV6]]+Raming[[#This Row],[HV5]]+Raming[[#This Row],[HV4]]+Raming[[#This Row],[HV3]]+Raming[[#This Row],[HV2]]+Raming[[#This Row],[HV1]]</f>
        <v>3</v>
      </c>
      <c r="AO260" s="89"/>
      <c r="AP260" s="94" t="str">
        <f>IFERROR(ROUND(AVERAGE(Raming[[#This Row],[kolom niet invullen]:[243/001]]),2),"")</f>
        <v/>
      </c>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row>
    <row r="261" spans="1:111">
      <c r="A261" s="156">
        <f>IF(Raming[[#This Row],[Nummering]]=1,SUM($B$9:B261),0)</f>
        <v>0</v>
      </c>
      <c r="B261" s="242">
        <f>IF(Raming[[#This Row],[Hoeveelheid voorzien]]&gt;0,1,0)</f>
        <v>0</v>
      </c>
      <c r="C261" s="113"/>
      <c r="D261" s="113" t="s">
        <v>371</v>
      </c>
      <c r="E261" s="113"/>
      <c r="F261" s="113"/>
      <c r="G261" s="131" t="s">
        <v>372</v>
      </c>
      <c r="H261" s="231" t="s">
        <v>373</v>
      </c>
      <c r="I261" s="113"/>
      <c r="J261" s="113"/>
      <c r="K261" s="165" t="s">
        <v>28</v>
      </c>
      <c r="L261" s="326"/>
      <c r="M261" s="45"/>
      <c r="N261" s="46"/>
      <c r="O261" s="159"/>
      <c r="P261" s="73"/>
      <c r="Q261" s="100"/>
      <c r="R261" s="328">
        <v>100</v>
      </c>
      <c r="S261" s="329"/>
      <c r="T261" s="330"/>
      <c r="U261" s="331"/>
      <c r="V261" s="332"/>
      <c r="W261" s="333"/>
      <c r="X261" s="334"/>
      <c r="Y261" s="89">
        <f>SUM(Raming[[#This Row],[Aquafin]:[Aandeel 7]])</f>
        <v>100</v>
      </c>
      <c r="Z261" s="318">
        <f>IFERROR(ROUND(Raming[[#This Row],[Hoeveelheid voorzien]]*Raming[[#This Row],[Aquafin]]/100,2),0)</f>
        <v>0</v>
      </c>
      <c r="AA261" s="318">
        <f>IFERROR(ROUND(Raming[[#This Row],[HV1]]*Raming[[#This Row],[EHP]],2),0)</f>
        <v>0</v>
      </c>
      <c r="AB261" s="319">
        <f>IFERROR(ROUND(Raming[[#This Row],[Hoeveelheid voorzien]]*Raming[[#This Row],[Aandeel 2]]/100,2),0)</f>
        <v>0</v>
      </c>
      <c r="AC261" s="319">
        <f>IFERROR(ROUND(Raming[[#This Row],[HV2]]*Raming[[#This Row],[EHP]],2),0)</f>
        <v>0</v>
      </c>
      <c r="AD261" s="320">
        <f>IFERROR(ROUND(Raming[[#This Row],[Hoeveelheid voorzien]]*Raming[[#This Row],[Aandeel 3]]/100,2),0)</f>
        <v>0</v>
      </c>
      <c r="AE261" s="320">
        <f>IFERROR(ROUND(Raming[[#This Row],[HV3]]*Raming[[#This Row],[EHP]],2),0)</f>
        <v>0</v>
      </c>
      <c r="AF261" s="321">
        <f>IFERROR(ROUND(Raming[[#This Row],[Hoeveelheid voorzien]]*Raming[[#This Row],[Aandeel 4]]/100,2),0)</f>
        <v>0</v>
      </c>
      <c r="AG261" s="321">
        <f>IFERROR(ROUND(Raming[[#This Row],[HV4]]*Raming[[#This Row],[EHP]],2),0)</f>
        <v>0</v>
      </c>
      <c r="AH261" s="322">
        <f>IFERROR(ROUND(Raming[[#This Row],[Hoeveelheid voorzien]]*Raming[[#This Row],[Aandeel 5]]/100,2),0)</f>
        <v>0</v>
      </c>
      <c r="AI261" s="322">
        <f>IFERROR(ROUND(Raming[[#This Row],[HV5]]*Raming[[#This Row],[EHP]],2),0)</f>
        <v>0</v>
      </c>
      <c r="AJ261" s="323">
        <f>IFERROR(ROUND(Raming[[#This Row],[Hoeveelheid voorzien]]*Raming[[#This Row],[Aandeel 6]]/100,2),0)</f>
        <v>0</v>
      </c>
      <c r="AK261" s="323">
        <f>IFERROR(ROUND(Raming[[#This Row],[HV6]]*Raming[[#This Row],[EHP]],2),0)</f>
        <v>0</v>
      </c>
      <c r="AL261" s="324">
        <f>IFERROR(ROUND(Raming[[#This Row],[Hoeveelheid voorzien]]*Raming[[#This Row],[Aandeel 7]]/100,2),0)</f>
        <v>0</v>
      </c>
      <c r="AM261" s="324">
        <f>IFERROR(ROUND(Raming[[#This Row],[HV7]]*Raming[[#This Row],[EHP]],2),0)</f>
        <v>0</v>
      </c>
      <c r="AN261" s="89">
        <f>Raming[[#This Row],[HV7]]+Raming[[#This Row],[HV6]]+Raming[[#This Row],[HV5]]+Raming[[#This Row],[HV4]]+Raming[[#This Row],[HV3]]+Raming[[#This Row],[HV2]]+Raming[[#This Row],[HV1]]</f>
        <v>0</v>
      </c>
      <c r="AO261" s="89"/>
      <c r="AP261" s="94" t="str">
        <f>IFERROR(ROUND(AVERAGE(Raming[[#This Row],[kolom niet invullen]:[243/001]]),2),"")</f>
        <v/>
      </c>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row>
    <row r="262" spans="1:111" ht="22.5">
      <c r="A262" s="156">
        <f>IF(Raming[[#This Row],[Nummering]]=1,SUM($B$9:B262),0)</f>
        <v>145</v>
      </c>
      <c r="B262" s="242">
        <f>IF(Raming[[#This Row],[Hoeveelheid voorzien]]&gt;0,1,0)</f>
        <v>1</v>
      </c>
      <c r="C262" s="116" t="s">
        <v>60</v>
      </c>
      <c r="D262" s="117"/>
      <c r="E262" s="49" t="s">
        <v>74</v>
      </c>
      <c r="F262" s="47"/>
      <c r="G262" s="54" t="s">
        <v>827</v>
      </c>
      <c r="H262" s="236"/>
      <c r="I262" s="117" t="s">
        <v>58</v>
      </c>
      <c r="J262" s="117" t="s">
        <v>62</v>
      </c>
      <c r="K262" s="165">
        <v>360</v>
      </c>
      <c r="L262" s="327"/>
      <c r="M262" s="48" t="s">
        <v>658</v>
      </c>
      <c r="N262" s="95" t="s">
        <v>713</v>
      </c>
      <c r="O262" s="159">
        <v>6</v>
      </c>
      <c r="P262" s="73">
        <f>Raming[[#This Row],[Hoeveelheid voorzien]]*Raming[[#This Row],[EHP]]</f>
        <v>2160</v>
      </c>
      <c r="Q262" s="100" t="s">
        <v>64</v>
      </c>
      <c r="R262" s="328">
        <v>100</v>
      </c>
      <c r="S262" s="329"/>
      <c r="T262" s="330"/>
      <c r="U262" s="331"/>
      <c r="V262" s="332"/>
      <c r="W262" s="333"/>
      <c r="X262" s="334"/>
      <c r="Y262" s="89">
        <f>SUM(Raming[[#This Row],[Aquafin]:[Aandeel 7]])</f>
        <v>100</v>
      </c>
      <c r="Z262" s="318">
        <f>IFERROR(ROUND(Raming[[#This Row],[Hoeveelheid voorzien]]*Raming[[#This Row],[Aquafin]]/100,2),0)</f>
        <v>6</v>
      </c>
      <c r="AA262" s="318">
        <f>IFERROR(ROUND(Raming[[#This Row],[HV1]]*Raming[[#This Row],[EHP]],2),0)</f>
        <v>2160</v>
      </c>
      <c r="AB262" s="319">
        <f>IFERROR(ROUND(Raming[[#This Row],[Hoeveelheid voorzien]]*Raming[[#This Row],[Aandeel 2]]/100,2),0)</f>
        <v>0</v>
      </c>
      <c r="AC262" s="319">
        <f>IFERROR(ROUND(Raming[[#This Row],[HV2]]*Raming[[#This Row],[EHP]],2),0)</f>
        <v>0</v>
      </c>
      <c r="AD262" s="320">
        <f>IFERROR(ROUND(Raming[[#This Row],[Hoeveelheid voorzien]]*Raming[[#This Row],[Aandeel 3]]/100,2),0)</f>
        <v>0</v>
      </c>
      <c r="AE262" s="320">
        <f>IFERROR(ROUND(Raming[[#This Row],[HV3]]*Raming[[#This Row],[EHP]],2),0)</f>
        <v>0</v>
      </c>
      <c r="AF262" s="321">
        <f>IFERROR(ROUND(Raming[[#This Row],[Hoeveelheid voorzien]]*Raming[[#This Row],[Aandeel 4]]/100,2),0)</f>
        <v>0</v>
      </c>
      <c r="AG262" s="321">
        <f>IFERROR(ROUND(Raming[[#This Row],[HV4]]*Raming[[#This Row],[EHP]],2),0)</f>
        <v>0</v>
      </c>
      <c r="AH262" s="322">
        <f>IFERROR(ROUND(Raming[[#This Row],[Hoeveelheid voorzien]]*Raming[[#This Row],[Aandeel 5]]/100,2),0)</f>
        <v>0</v>
      </c>
      <c r="AI262" s="322">
        <f>IFERROR(ROUND(Raming[[#This Row],[HV5]]*Raming[[#This Row],[EHP]],2),0)</f>
        <v>0</v>
      </c>
      <c r="AJ262" s="323">
        <f>IFERROR(ROUND(Raming[[#This Row],[Hoeveelheid voorzien]]*Raming[[#This Row],[Aandeel 6]]/100,2),0)</f>
        <v>0</v>
      </c>
      <c r="AK262" s="323">
        <f>IFERROR(ROUND(Raming[[#This Row],[HV6]]*Raming[[#This Row],[EHP]],2),0)</f>
        <v>0</v>
      </c>
      <c r="AL262" s="324">
        <f>IFERROR(ROUND(Raming[[#This Row],[Hoeveelheid voorzien]]*Raming[[#This Row],[Aandeel 7]]/100,2),0)</f>
        <v>0</v>
      </c>
      <c r="AM262" s="324">
        <f>IFERROR(ROUND(Raming[[#This Row],[HV7]]*Raming[[#This Row],[EHP]],2),0)</f>
        <v>0</v>
      </c>
      <c r="AN262" s="89">
        <f>Raming[[#This Row],[HV7]]+Raming[[#This Row],[HV6]]+Raming[[#This Row],[HV5]]+Raming[[#This Row],[HV4]]+Raming[[#This Row],[HV3]]+Raming[[#This Row],[HV2]]+Raming[[#This Row],[HV1]]</f>
        <v>6</v>
      </c>
      <c r="AO262" s="89"/>
      <c r="AP262" s="94" t="str">
        <f>IFERROR(ROUND(AVERAGE(Raming[[#This Row],[kolom niet invullen]:[243/001]]),2),"")</f>
        <v/>
      </c>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row>
    <row r="263" spans="1:111" ht="45">
      <c r="A263" s="156">
        <f>IF(Raming[[#This Row],[Nummering]]=1,SUM($B$9:B263),0)</f>
        <v>0</v>
      </c>
      <c r="B263" s="242">
        <f>IF(Raming[[#This Row],[Hoeveelheid voorzien]]&gt;0,1,0)</f>
        <v>0</v>
      </c>
      <c r="C263" s="113"/>
      <c r="D263" s="245" t="s">
        <v>374</v>
      </c>
      <c r="E263" s="113"/>
      <c r="F263" s="113"/>
      <c r="G263" s="114" t="s">
        <v>375</v>
      </c>
      <c r="H263" s="246" t="s">
        <v>376</v>
      </c>
      <c r="I263" s="113"/>
      <c r="J263" s="113"/>
      <c r="K263" s="165" t="s">
        <v>28</v>
      </c>
      <c r="L263" s="317"/>
      <c r="M263" s="172" t="s">
        <v>377</v>
      </c>
      <c r="N263" s="243"/>
      <c r="O263" s="244"/>
      <c r="P263" s="73"/>
      <c r="Q263" s="100"/>
      <c r="R263" s="328">
        <v>100</v>
      </c>
      <c r="S263" s="329"/>
      <c r="T263" s="330"/>
      <c r="U263" s="331"/>
      <c r="V263" s="332"/>
      <c r="W263" s="333"/>
      <c r="X263" s="334"/>
      <c r="Y263" s="89">
        <f>SUM(Raming[[#This Row],[Aquafin]:[Aandeel 7]])</f>
        <v>100</v>
      </c>
      <c r="Z263" s="318">
        <f>IFERROR(ROUND(Raming[[#This Row],[Hoeveelheid voorzien]]*Raming[[#This Row],[Aquafin]]/100,2),0)</f>
        <v>0</v>
      </c>
      <c r="AA263" s="318">
        <f>IFERROR(ROUND(Raming[[#This Row],[HV1]]*Raming[[#This Row],[EHP]],2),0)</f>
        <v>0</v>
      </c>
      <c r="AB263" s="319">
        <f>IFERROR(ROUND(Raming[[#This Row],[Hoeveelheid voorzien]]*Raming[[#This Row],[Aandeel 2]]/100,2),0)</f>
        <v>0</v>
      </c>
      <c r="AC263" s="319">
        <f>IFERROR(ROUND(Raming[[#This Row],[HV2]]*Raming[[#This Row],[EHP]],2),0)</f>
        <v>0</v>
      </c>
      <c r="AD263" s="320">
        <f>IFERROR(ROUND(Raming[[#This Row],[Hoeveelheid voorzien]]*Raming[[#This Row],[Aandeel 3]]/100,2),0)</f>
        <v>0</v>
      </c>
      <c r="AE263" s="320">
        <f>IFERROR(ROUND(Raming[[#This Row],[HV3]]*Raming[[#This Row],[EHP]],2),0)</f>
        <v>0</v>
      </c>
      <c r="AF263" s="321">
        <f>IFERROR(ROUND(Raming[[#This Row],[Hoeveelheid voorzien]]*Raming[[#This Row],[Aandeel 4]]/100,2),0)</f>
        <v>0</v>
      </c>
      <c r="AG263" s="321">
        <f>IFERROR(ROUND(Raming[[#This Row],[HV4]]*Raming[[#This Row],[EHP]],2),0)</f>
        <v>0</v>
      </c>
      <c r="AH263" s="322">
        <f>IFERROR(ROUND(Raming[[#This Row],[Hoeveelheid voorzien]]*Raming[[#This Row],[Aandeel 5]]/100,2),0)</f>
        <v>0</v>
      </c>
      <c r="AI263" s="322">
        <f>IFERROR(ROUND(Raming[[#This Row],[HV5]]*Raming[[#This Row],[EHP]],2),0)</f>
        <v>0</v>
      </c>
      <c r="AJ263" s="323">
        <f>IFERROR(ROUND(Raming[[#This Row],[Hoeveelheid voorzien]]*Raming[[#This Row],[Aandeel 6]]/100,2),0)</f>
        <v>0</v>
      </c>
      <c r="AK263" s="323">
        <f>IFERROR(ROUND(Raming[[#This Row],[HV6]]*Raming[[#This Row],[EHP]],2),0)</f>
        <v>0</v>
      </c>
      <c r="AL263" s="324">
        <f>IFERROR(ROUND(Raming[[#This Row],[Hoeveelheid voorzien]]*Raming[[#This Row],[Aandeel 7]]/100,2),0)</f>
        <v>0</v>
      </c>
      <c r="AM263" s="324">
        <f>IFERROR(ROUND(Raming[[#This Row],[HV7]]*Raming[[#This Row],[EHP]],2),0)</f>
        <v>0</v>
      </c>
      <c r="AN263" s="89">
        <f>Raming[[#This Row],[HV7]]+Raming[[#This Row],[HV6]]+Raming[[#This Row],[HV5]]+Raming[[#This Row],[HV4]]+Raming[[#This Row],[HV3]]+Raming[[#This Row],[HV2]]+Raming[[#This Row],[HV1]]</f>
        <v>0</v>
      </c>
      <c r="AO263" s="89"/>
      <c r="AP263" s="94" t="str">
        <f>IFERROR(ROUND(AVERAGE(Raming[[#This Row],[kolom niet invullen]:[243/001]]),2),"")</f>
        <v/>
      </c>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row>
    <row r="264" spans="1:111" ht="33.75">
      <c r="A264" s="156">
        <f>IF(Raming[[#This Row],[Nummering]]=1,SUM($B$9:B264),0)</f>
        <v>146</v>
      </c>
      <c r="B264" s="242">
        <f>IF(Raming[[#This Row],[Hoeveelheid voorzien]]&gt;0,1,0)</f>
        <v>1</v>
      </c>
      <c r="C264" s="116" t="s">
        <v>60</v>
      </c>
      <c r="D264" s="117"/>
      <c r="E264" s="49" t="s">
        <v>61</v>
      </c>
      <c r="F264" s="47"/>
      <c r="G264" s="54" t="s">
        <v>857</v>
      </c>
      <c r="H264" s="236"/>
      <c r="I264" s="117" t="s">
        <v>58</v>
      </c>
      <c r="J264" s="117" t="s">
        <v>63</v>
      </c>
      <c r="K264" s="165">
        <v>520</v>
      </c>
      <c r="L264" s="327" t="s">
        <v>858</v>
      </c>
      <c r="M264" s="157" t="s">
        <v>859</v>
      </c>
      <c r="N264" s="95"/>
      <c r="O264" s="159">
        <v>38</v>
      </c>
      <c r="P264" s="73">
        <f>Raming[[#This Row],[Hoeveelheid voorzien]]*Raming[[#This Row],[EHP]]</f>
        <v>19760</v>
      </c>
      <c r="Q264" s="100" t="s">
        <v>64</v>
      </c>
      <c r="R264" s="328">
        <v>100</v>
      </c>
      <c r="S264" s="329"/>
      <c r="T264" s="330"/>
      <c r="U264" s="331"/>
      <c r="V264" s="332"/>
      <c r="W264" s="333"/>
      <c r="X264" s="334"/>
      <c r="Y264" s="89">
        <f>SUM(Raming[[#This Row],[Aquafin]:[Aandeel 7]])</f>
        <v>100</v>
      </c>
      <c r="Z264" s="318">
        <f>IFERROR(ROUND(Raming[[#This Row],[Hoeveelheid voorzien]]*Raming[[#This Row],[Aquafin]]/100,2),0)</f>
        <v>38</v>
      </c>
      <c r="AA264" s="318">
        <f>IFERROR(ROUND(Raming[[#This Row],[HV1]]*Raming[[#This Row],[EHP]],2),0)</f>
        <v>19760</v>
      </c>
      <c r="AB264" s="319">
        <f>IFERROR(ROUND(Raming[[#This Row],[Hoeveelheid voorzien]]*Raming[[#This Row],[Aandeel 2]]/100,2),0)</f>
        <v>0</v>
      </c>
      <c r="AC264" s="319">
        <f>IFERROR(ROUND(Raming[[#This Row],[HV2]]*Raming[[#This Row],[EHP]],2),0)</f>
        <v>0</v>
      </c>
      <c r="AD264" s="320">
        <f>IFERROR(ROUND(Raming[[#This Row],[Hoeveelheid voorzien]]*Raming[[#This Row],[Aandeel 3]]/100,2),0)</f>
        <v>0</v>
      </c>
      <c r="AE264" s="320">
        <f>IFERROR(ROUND(Raming[[#This Row],[HV3]]*Raming[[#This Row],[EHP]],2),0)</f>
        <v>0</v>
      </c>
      <c r="AF264" s="321">
        <f>IFERROR(ROUND(Raming[[#This Row],[Hoeveelheid voorzien]]*Raming[[#This Row],[Aandeel 4]]/100,2),0)</f>
        <v>0</v>
      </c>
      <c r="AG264" s="321">
        <f>IFERROR(ROUND(Raming[[#This Row],[HV4]]*Raming[[#This Row],[EHP]],2),0)</f>
        <v>0</v>
      </c>
      <c r="AH264" s="322">
        <f>IFERROR(ROUND(Raming[[#This Row],[Hoeveelheid voorzien]]*Raming[[#This Row],[Aandeel 5]]/100,2),0)</f>
        <v>0</v>
      </c>
      <c r="AI264" s="322">
        <f>IFERROR(ROUND(Raming[[#This Row],[HV5]]*Raming[[#This Row],[EHP]],2),0)</f>
        <v>0</v>
      </c>
      <c r="AJ264" s="323">
        <f>IFERROR(ROUND(Raming[[#This Row],[Hoeveelheid voorzien]]*Raming[[#This Row],[Aandeel 6]]/100,2),0)</f>
        <v>0</v>
      </c>
      <c r="AK264" s="323">
        <f>IFERROR(ROUND(Raming[[#This Row],[HV6]]*Raming[[#This Row],[EHP]],2),0)</f>
        <v>0</v>
      </c>
      <c r="AL264" s="324">
        <f>IFERROR(ROUND(Raming[[#This Row],[Hoeveelheid voorzien]]*Raming[[#This Row],[Aandeel 7]]/100,2),0)</f>
        <v>0</v>
      </c>
      <c r="AM264" s="324">
        <f>IFERROR(ROUND(Raming[[#This Row],[HV7]]*Raming[[#This Row],[EHP]],2),0)</f>
        <v>0</v>
      </c>
      <c r="AN264" s="89">
        <f>Raming[[#This Row],[HV7]]+Raming[[#This Row],[HV6]]+Raming[[#This Row],[HV5]]+Raming[[#This Row],[HV4]]+Raming[[#This Row],[HV3]]+Raming[[#This Row],[HV2]]+Raming[[#This Row],[HV1]]</f>
        <v>38</v>
      </c>
      <c r="AO264" s="89"/>
      <c r="AP264" s="94" t="str">
        <f>IFERROR(ROUND(AVERAGE(Raming[[#This Row],[kolom niet invullen]:[243/001]]),2),"")</f>
        <v/>
      </c>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row>
    <row r="265" spans="1:111" ht="33.75">
      <c r="A265" s="156">
        <f>IF(Raming[[#This Row],[Nummering]]=1,SUM($B$9:B265),0)</f>
        <v>147</v>
      </c>
      <c r="B265" s="242">
        <f>IF(Raming[[#This Row],[Hoeveelheid voorzien]]&gt;0,1,0)</f>
        <v>1</v>
      </c>
      <c r="C265" s="116" t="s">
        <v>60</v>
      </c>
      <c r="D265" s="117"/>
      <c r="E265" s="49" t="s">
        <v>61</v>
      </c>
      <c r="F265" s="47"/>
      <c r="G265" s="54" t="s">
        <v>860</v>
      </c>
      <c r="H265" s="236"/>
      <c r="I265" s="117" t="s">
        <v>58</v>
      </c>
      <c r="J265" s="117" t="s">
        <v>63</v>
      </c>
      <c r="K265" s="165">
        <v>520</v>
      </c>
      <c r="L265" s="327" t="s">
        <v>858</v>
      </c>
      <c r="M265" s="157" t="s">
        <v>861</v>
      </c>
      <c r="N265" s="95"/>
      <c r="O265" s="159">
        <v>12</v>
      </c>
      <c r="P265" s="73">
        <f>Raming[[#This Row],[Hoeveelheid voorzien]]*Raming[[#This Row],[EHP]]</f>
        <v>6240</v>
      </c>
      <c r="Q265" s="100" t="s">
        <v>64</v>
      </c>
      <c r="R265" s="328">
        <v>100</v>
      </c>
      <c r="S265" s="329"/>
      <c r="T265" s="330"/>
      <c r="U265" s="331"/>
      <c r="V265" s="332"/>
      <c r="W265" s="333"/>
      <c r="X265" s="334"/>
      <c r="Y265" s="89">
        <f>SUM(Raming[[#This Row],[Aquafin]:[Aandeel 7]])</f>
        <v>100</v>
      </c>
      <c r="Z265" s="318">
        <f>IFERROR(ROUND(Raming[[#This Row],[Hoeveelheid voorzien]]*Raming[[#This Row],[Aquafin]]/100,2),0)</f>
        <v>12</v>
      </c>
      <c r="AA265" s="318">
        <f>IFERROR(ROUND(Raming[[#This Row],[HV1]]*Raming[[#This Row],[EHP]],2),0)</f>
        <v>6240</v>
      </c>
      <c r="AB265" s="319">
        <f>IFERROR(ROUND(Raming[[#This Row],[Hoeveelheid voorzien]]*Raming[[#This Row],[Aandeel 2]]/100,2),0)</f>
        <v>0</v>
      </c>
      <c r="AC265" s="319">
        <f>IFERROR(ROUND(Raming[[#This Row],[HV2]]*Raming[[#This Row],[EHP]],2),0)</f>
        <v>0</v>
      </c>
      <c r="AD265" s="320">
        <f>IFERROR(ROUND(Raming[[#This Row],[Hoeveelheid voorzien]]*Raming[[#This Row],[Aandeel 3]]/100,2),0)</f>
        <v>0</v>
      </c>
      <c r="AE265" s="320">
        <f>IFERROR(ROUND(Raming[[#This Row],[HV3]]*Raming[[#This Row],[EHP]],2),0)</f>
        <v>0</v>
      </c>
      <c r="AF265" s="321">
        <f>IFERROR(ROUND(Raming[[#This Row],[Hoeveelheid voorzien]]*Raming[[#This Row],[Aandeel 4]]/100,2),0)</f>
        <v>0</v>
      </c>
      <c r="AG265" s="321">
        <f>IFERROR(ROUND(Raming[[#This Row],[HV4]]*Raming[[#This Row],[EHP]],2),0)</f>
        <v>0</v>
      </c>
      <c r="AH265" s="322">
        <f>IFERROR(ROUND(Raming[[#This Row],[Hoeveelheid voorzien]]*Raming[[#This Row],[Aandeel 5]]/100,2),0)</f>
        <v>0</v>
      </c>
      <c r="AI265" s="322">
        <f>IFERROR(ROUND(Raming[[#This Row],[HV5]]*Raming[[#This Row],[EHP]],2),0)</f>
        <v>0</v>
      </c>
      <c r="AJ265" s="323">
        <f>IFERROR(ROUND(Raming[[#This Row],[Hoeveelheid voorzien]]*Raming[[#This Row],[Aandeel 6]]/100,2),0)</f>
        <v>0</v>
      </c>
      <c r="AK265" s="323">
        <f>IFERROR(ROUND(Raming[[#This Row],[HV6]]*Raming[[#This Row],[EHP]],2),0)</f>
        <v>0</v>
      </c>
      <c r="AL265" s="324">
        <f>IFERROR(ROUND(Raming[[#This Row],[Hoeveelheid voorzien]]*Raming[[#This Row],[Aandeel 7]]/100,2),0)</f>
        <v>0</v>
      </c>
      <c r="AM265" s="324">
        <f>IFERROR(ROUND(Raming[[#This Row],[HV7]]*Raming[[#This Row],[EHP]],2),0)</f>
        <v>0</v>
      </c>
      <c r="AN265" s="89">
        <f>Raming[[#This Row],[HV7]]+Raming[[#This Row],[HV6]]+Raming[[#This Row],[HV5]]+Raming[[#This Row],[HV4]]+Raming[[#This Row],[HV3]]+Raming[[#This Row],[HV2]]+Raming[[#This Row],[HV1]]</f>
        <v>12</v>
      </c>
      <c r="AO265" s="89"/>
      <c r="AP265" s="94" t="str">
        <f>IFERROR(ROUND(AVERAGE(Raming[[#This Row],[kolom niet invullen]:[243/001]]),2),"")</f>
        <v/>
      </c>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row>
    <row r="266" spans="1:111">
      <c r="A266" s="156">
        <f>IF(Raming[[#This Row],[Nummering]]=1,SUM($B$9:B266),0)</f>
        <v>148</v>
      </c>
      <c r="B266" s="242">
        <f>IF(Raming[[#This Row],[Hoeveelheid voorzien]]&gt;0,1,0)</f>
        <v>1</v>
      </c>
      <c r="C266" s="116" t="s">
        <v>60</v>
      </c>
      <c r="D266" s="117"/>
      <c r="E266" s="49" t="s">
        <v>61</v>
      </c>
      <c r="F266" s="47"/>
      <c r="G266" s="54" t="s">
        <v>657</v>
      </c>
      <c r="H266" s="236"/>
      <c r="I266" s="117" t="s">
        <v>58</v>
      </c>
      <c r="J266" s="117" t="s">
        <v>62</v>
      </c>
      <c r="K266" s="165">
        <v>1350</v>
      </c>
      <c r="L266" s="327"/>
      <c r="M266" s="48" t="s">
        <v>723</v>
      </c>
      <c r="N266" s="95" t="s">
        <v>713</v>
      </c>
      <c r="O266" s="159">
        <v>4</v>
      </c>
      <c r="P266" s="73">
        <f>Raming[[#This Row],[Hoeveelheid voorzien]]*Raming[[#This Row],[EHP]]</f>
        <v>5400</v>
      </c>
      <c r="Q266" s="100" t="s">
        <v>64</v>
      </c>
      <c r="R266" s="328">
        <v>100</v>
      </c>
      <c r="S266" s="329"/>
      <c r="T266" s="330"/>
      <c r="U266" s="331"/>
      <c r="V266" s="332"/>
      <c r="W266" s="333"/>
      <c r="X266" s="334"/>
      <c r="Y266" s="89">
        <f>SUM(Raming[[#This Row],[Aquafin]:[Aandeel 7]])</f>
        <v>100</v>
      </c>
      <c r="Z266" s="318">
        <f>IFERROR(ROUND(Raming[[#This Row],[Hoeveelheid voorzien]]*Raming[[#This Row],[Aquafin]]/100,2),0)</f>
        <v>4</v>
      </c>
      <c r="AA266" s="318">
        <f>IFERROR(ROUND(Raming[[#This Row],[HV1]]*Raming[[#This Row],[EHP]],2),0)</f>
        <v>5400</v>
      </c>
      <c r="AB266" s="319">
        <f>IFERROR(ROUND(Raming[[#This Row],[Hoeveelheid voorzien]]*Raming[[#This Row],[Aandeel 2]]/100,2),0)</f>
        <v>0</v>
      </c>
      <c r="AC266" s="319">
        <f>IFERROR(ROUND(Raming[[#This Row],[HV2]]*Raming[[#This Row],[EHP]],2),0)</f>
        <v>0</v>
      </c>
      <c r="AD266" s="320">
        <f>IFERROR(ROUND(Raming[[#This Row],[Hoeveelheid voorzien]]*Raming[[#This Row],[Aandeel 3]]/100,2),0)</f>
        <v>0</v>
      </c>
      <c r="AE266" s="320">
        <f>IFERROR(ROUND(Raming[[#This Row],[HV3]]*Raming[[#This Row],[EHP]],2),0)</f>
        <v>0</v>
      </c>
      <c r="AF266" s="321">
        <f>IFERROR(ROUND(Raming[[#This Row],[Hoeveelheid voorzien]]*Raming[[#This Row],[Aandeel 4]]/100,2),0)</f>
        <v>0</v>
      </c>
      <c r="AG266" s="321">
        <f>IFERROR(ROUND(Raming[[#This Row],[HV4]]*Raming[[#This Row],[EHP]],2),0)</f>
        <v>0</v>
      </c>
      <c r="AH266" s="322">
        <f>IFERROR(ROUND(Raming[[#This Row],[Hoeveelheid voorzien]]*Raming[[#This Row],[Aandeel 5]]/100,2),0)</f>
        <v>0</v>
      </c>
      <c r="AI266" s="322">
        <f>IFERROR(ROUND(Raming[[#This Row],[HV5]]*Raming[[#This Row],[EHP]],2),0)</f>
        <v>0</v>
      </c>
      <c r="AJ266" s="323">
        <f>IFERROR(ROUND(Raming[[#This Row],[Hoeveelheid voorzien]]*Raming[[#This Row],[Aandeel 6]]/100,2),0)</f>
        <v>0</v>
      </c>
      <c r="AK266" s="323">
        <f>IFERROR(ROUND(Raming[[#This Row],[HV6]]*Raming[[#This Row],[EHP]],2),0)</f>
        <v>0</v>
      </c>
      <c r="AL266" s="324">
        <f>IFERROR(ROUND(Raming[[#This Row],[Hoeveelheid voorzien]]*Raming[[#This Row],[Aandeel 7]]/100,2),0)</f>
        <v>0</v>
      </c>
      <c r="AM266" s="324">
        <f>IFERROR(ROUND(Raming[[#This Row],[HV7]]*Raming[[#This Row],[EHP]],2),0)</f>
        <v>0</v>
      </c>
      <c r="AN266" s="89">
        <f>Raming[[#This Row],[HV7]]+Raming[[#This Row],[HV6]]+Raming[[#This Row],[HV5]]+Raming[[#This Row],[HV4]]+Raming[[#This Row],[HV3]]+Raming[[#This Row],[HV2]]+Raming[[#This Row],[HV1]]</f>
        <v>4</v>
      </c>
      <c r="AO266" s="89"/>
      <c r="AP266" s="94" t="str">
        <f>IFERROR(ROUND(AVERAGE(Raming[[#This Row],[kolom niet invullen]:[243/001]]),2),"")</f>
        <v/>
      </c>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row>
    <row r="267" spans="1:111">
      <c r="A267" s="156">
        <f>IF(Raming[[#This Row],[Nummering]]=1,SUM($B$9:B267),0)</f>
        <v>0</v>
      </c>
      <c r="B267" s="242">
        <f>IF(Raming[[#This Row],[Hoeveelheid voorzien]]&gt;0,1,0)</f>
        <v>0</v>
      </c>
      <c r="C267" s="113"/>
      <c r="D267" s="113" t="s">
        <v>378</v>
      </c>
      <c r="E267" s="113"/>
      <c r="F267" s="113"/>
      <c r="G267" s="131" t="s">
        <v>379</v>
      </c>
      <c r="H267" s="231" t="s">
        <v>380</v>
      </c>
      <c r="I267" s="113"/>
      <c r="J267" s="113"/>
      <c r="K267" s="165" t="s">
        <v>28</v>
      </c>
      <c r="L267" s="326"/>
      <c r="M267" s="45"/>
      <c r="N267" s="46"/>
      <c r="O267" s="159"/>
      <c r="P267" s="73"/>
      <c r="Q267" s="100"/>
      <c r="R267" s="328">
        <v>100</v>
      </c>
      <c r="S267" s="329"/>
      <c r="T267" s="330"/>
      <c r="U267" s="331"/>
      <c r="V267" s="332"/>
      <c r="W267" s="333"/>
      <c r="X267" s="334"/>
      <c r="Y267" s="89">
        <f>SUM(Raming[[#This Row],[Aquafin]:[Aandeel 7]])</f>
        <v>100</v>
      </c>
      <c r="Z267" s="318">
        <f>IFERROR(ROUND(Raming[[#This Row],[Hoeveelheid voorzien]]*Raming[[#This Row],[Aquafin]]/100,2),0)</f>
        <v>0</v>
      </c>
      <c r="AA267" s="318">
        <f>IFERROR(ROUND(Raming[[#This Row],[HV1]]*Raming[[#This Row],[EHP]],2),0)</f>
        <v>0</v>
      </c>
      <c r="AB267" s="319">
        <f>IFERROR(ROUND(Raming[[#This Row],[Hoeveelheid voorzien]]*Raming[[#This Row],[Aandeel 2]]/100,2),0)</f>
        <v>0</v>
      </c>
      <c r="AC267" s="319">
        <f>IFERROR(ROUND(Raming[[#This Row],[HV2]]*Raming[[#This Row],[EHP]],2),0)</f>
        <v>0</v>
      </c>
      <c r="AD267" s="320">
        <f>IFERROR(ROUND(Raming[[#This Row],[Hoeveelheid voorzien]]*Raming[[#This Row],[Aandeel 3]]/100,2),0)</f>
        <v>0</v>
      </c>
      <c r="AE267" s="320">
        <f>IFERROR(ROUND(Raming[[#This Row],[HV3]]*Raming[[#This Row],[EHP]],2),0)</f>
        <v>0</v>
      </c>
      <c r="AF267" s="321">
        <f>IFERROR(ROUND(Raming[[#This Row],[Hoeveelheid voorzien]]*Raming[[#This Row],[Aandeel 4]]/100,2),0)</f>
        <v>0</v>
      </c>
      <c r="AG267" s="321">
        <f>IFERROR(ROUND(Raming[[#This Row],[HV4]]*Raming[[#This Row],[EHP]],2),0)</f>
        <v>0</v>
      </c>
      <c r="AH267" s="322">
        <f>IFERROR(ROUND(Raming[[#This Row],[Hoeveelheid voorzien]]*Raming[[#This Row],[Aandeel 5]]/100,2),0)</f>
        <v>0</v>
      </c>
      <c r="AI267" s="322">
        <f>IFERROR(ROUND(Raming[[#This Row],[HV5]]*Raming[[#This Row],[EHP]],2),0)</f>
        <v>0</v>
      </c>
      <c r="AJ267" s="323">
        <f>IFERROR(ROUND(Raming[[#This Row],[Hoeveelheid voorzien]]*Raming[[#This Row],[Aandeel 6]]/100,2),0)</f>
        <v>0</v>
      </c>
      <c r="AK267" s="323">
        <f>IFERROR(ROUND(Raming[[#This Row],[HV6]]*Raming[[#This Row],[EHP]],2),0)</f>
        <v>0</v>
      </c>
      <c r="AL267" s="324">
        <f>IFERROR(ROUND(Raming[[#This Row],[Hoeveelheid voorzien]]*Raming[[#This Row],[Aandeel 7]]/100,2),0)</f>
        <v>0</v>
      </c>
      <c r="AM267" s="324">
        <f>IFERROR(ROUND(Raming[[#This Row],[HV7]]*Raming[[#This Row],[EHP]],2),0)</f>
        <v>0</v>
      </c>
      <c r="AN267" s="89">
        <f>Raming[[#This Row],[HV7]]+Raming[[#This Row],[HV6]]+Raming[[#This Row],[HV5]]+Raming[[#This Row],[HV4]]+Raming[[#This Row],[HV3]]+Raming[[#This Row],[HV2]]+Raming[[#This Row],[HV1]]</f>
        <v>0</v>
      </c>
      <c r="AO267" s="89"/>
      <c r="AP267" s="94" t="str">
        <f>IFERROR(ROUND(AVERAGE(Raming[[#This Row],[kolom niet invullen]:[243/001]]),2),"")</f>
        <v/>
      </c>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row>
    <row r="268" spans="1:111">
      <c r="A268" s="156">
        <f>IF(Raming[[#This Row],[Nummering]]=1,SUM($B$9:B268),0)</f>
        <v>149</v>
      </c>
      <c r="B268" s="242">
        <f>IF(Raming[[#This Row],[Hoeveelheid voorzien]]&gt;0,1,0)</f>
        <v>1</v>
      </c>
      <c r="C268" s="116" t="s">
        <v>60</v>
      </c>
      <c r="D268" s="117"/>
      <c r="E268" s="49" t="s">
        <v>61</v>
      </c>
      <c r="F268" s="47"/>
      <c r="G268" s="54" t="s">
        <v>656</v>
      </c>
      <c r="H268" s="236"/>
      <c r="I268" s="117" t="s">
        <v>58</v>
      </c>
      <c r="J268" s="117" t="s">
        <v>62</v>
      </c>
      <c r="K268" s="165">
        <v>750</v>
      </c>
      <c r="L268" s="327"/>
      <c r="M268" s="48" t="s">
        <v>381</v>
      </c>
      <c r="N268" s="95" t="s">
        <v>713</v>
      </c>
      <c r="O268" s="159">
        <v>1</v>
      </c>
      <c r="P268" s="73">
        <f>Raming[[#This Row],[Hoeveelheid voorzien]]*Raming[[#This Row],[EHP]]</f>
        <v>750</v>
      </c>
      <c r="Q268" s="100" t="s">
        <v>64</v>
      </c>
      <c r="R268" s="328">
        <v>100</v>
      </c>
      <c r="S268" s="329"/>
      <c r="T268" s="330"/>
      <c r="U268" s="331"/>
      <c r="V268" s="332"/>
      <c r="W268" s="333"/>
      <c r="X268" s="334"/>
      <c r="Y268" s="89">
        <f>SUM(Raming[[#This Row],[Aquafin]:[Aandeel 7]])</f>
        <v>100</v>
      </c>
      <c r="Z268" s="318">
        <f>IFERROR(ROUND(Raming[[#This Row],[Hoeveelheid voorzien]]*Raming[[#This Row],[Aquafin]]/100,2),0)</f>
        <v>1</v>
      </c>
      <c r="AA268" s="318">
        <f>IFERROR(ROUND(Raming[[#This Row],[HV1]]*Raming[[#This Row],[EHP]],2),0)</f>
        <v>750</v>
      </c>
      <c r="AB268" s="319">
        <f>IFERROR(ROUND(Raming[[#This Row],[Hoeveelheid voorzien]]*Raming[[#This Row],[Aandeel 2]]/100,2),0)</f>
        <v>0</v>
      </c>
      <c r="AC268" s="319">
        <f>IFERROR(ROUND(Raming[[#This Row],[HV2]]*Raming[[#This Row],[EHP]],2),0)</f>
        <v>0</v>
      </c>
      <c r="AD268" s="320">
        <f>IFERROR(ROUND(Raming[[#This Row],[Hoeveelheid voorzien]]*Raming[[#This Row],[Aandeel 3]]/100,2),0)</f>
        <v>0</v>
      </c>
      <c r="AE268" s="320">
        <f>IFERROR(ROUND(Raming[[#This Row],[HV3]]*Raming[[#This Row],[EHP]],2),0)</f>
        <v>0</v>
      </c>
      <c r="AF268" s="321">
        <f>IFERROR(ROUND(Raming[[#This Row],[Hoeveelheid voorzien]]*Raming[[#This Row],[Aandeel 4]]/100,2),0)</f>
        <v>0</v>
      </c>
      <c r="AG268" s="321">
        <f>IFERROR(ROUND(Raming[[#This Row],[HV4]]*Raming[[#This Row],[EHP]],2),0)</f>
        <v>0</v>
      </c>
      <c r="AH268" s="322">
        <f>IFERROR(ROUND(Raming[[#This Row],[Hoeveelheid voorzien]]*Raming[[#This Row],[Aandeel 5]]/100,2),0)</f>
        <v>0</v>
      </c>
      <c r="AI268" s="322">
        <f>IFERROR(ROUND(Raming[[#This Row],[HV5]]*Raming[[#This Row],[EHP]],2),0)</f>
        <v>0</v>
      </c>
      <c r="AJ268" s="323">
        <f>IFERROR(ROUND(Raming[[#This Row],[Hoeveelheid voorzien]]*Raming[[#This Row],[Aandeel 6]]/100,2),0)</f>
        <v>0</v>
      </c>
      <c r="AK268" s="323">
        <f>IFERROR(ROUND(Raming[[#This Row],[HV6]]*Raming[[#This Row],[EHP]],2),0)</f>
        <v>0</v>
      </c>
      <c r="AL268" s="324">
        <f>IFERROR(ROUND(Raming[[#This Row],[Hoeveelheid voorzien]]*Raming[[#This Row],[Aandeel 7]]/100,2),0)</f>
        <v>0</v>
      </c>
      <c r="AM268" s="324">
        <f>IFERROR(ROUND(Raming[[#This Row],[HV7]]*Raming[[#This Row],[EHP]],2),0)</f>
        <v>0</v>
      </c>
      <c r="AN268" s="89">
        <f>Raming[[#This Row],[HV7]]+Raming[[#This Row],[HV6]]+Raming[[#This Row],[HV5]]+Raming[[#This Row],[HV4]]+Raming[[#This Row],[HV3]]+Raming[[#This Row],[HV2]]+Raming[[#This Row],[HV1]]</f>
        <v>1</v>
      </c>
      <c r="AO268" s="89"/>
      <c r="AP268" s="94" t="str">
        <f>IFERROR(ROUND(AVERAGE(Raming[[#This Row],[kolom niet invullen]:[243/001]]),2),"")</f>
        <v/>
      </c>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row>
    <row r="269" spans="1:111">
      <c r="A269" s="156">
        <f>IF(Raming[[#This Row],[Nummering]]=1,SUM($B$9:B269),0)</f>
        <v>0</v>
      </c>
      <c r="B269" s="242">
        <f>IF(Raming[[#This Row],[Hoeveelheid voorzien]]&gt;0,1,0)</f>
        <v>0</v>
      </c>
      <c r="C269" s="113"/>
      <c r="D269" s="113" t="s">
        <v>382</v>
      </c>
      <c r="E269" s="113"/>
      <c r="F269" s="113"/>
      <c r="G269" s="154" t="s">
        <v>652</v>
      </c>
      <c r="H269" s="273" t="s">
        <v>653</v>
      </c>
      <c r="I269" s="113"/>
      <c r="J269" s="113"/>
      <c r="K269" s="165" t="s">
        <v>28</v>
      </c>
      <c r="L269" s="326"/>
      <c r="M269" s="45"/>
      <c r="N269" s="46"/>
      <c r="O269" s="159"/>
      <c r="P269" s="73"/>
      <c r="Q269" s="100"/>
      <c r="R269" s="328">
        <v>100</v>
      </c>
      <c r="S269" s="329"/>
      <c r="T269" s="330"/>
      <c r="U269" s="331"/>
      <c r="V269" s="332"/>
      <c r="W269" s="333"/>
      <c r="X269" s="334"/>
      <c r="Y269" s="89">
        <f>SUM(Raming[[#This Row],[Aquafin]:[Aandeel 7]])</f>
        <v>100</v>
      </c>
      <c r="Z269" s="318">
        <f>IFERROR(ROUND(Raming[[#This Row],[Hoeveelheid voorzien]]*Raming[[#This Row],[Aquafin]]/100,2),0)</f>
        <v>0</v>
      </c>
      <c r="AA269" s="318">
        <f>IFERROR(ROUND(Raming[[#This Row],[HV1]]*Raming[[#This Row],[EHP]],2),0)</f>
        <v>0</v>
      </c>
      <c r="AB269" s="319">
        <f>IFERROR(ROUND(Raming[[#This Row],[Hoeveelheid voorzien]]*Raming[[#This Row],[Aandeel 2]]/100,2),0)</f>
        <v>0</v>
      </c>
      <c r="AC269" s="319">
        <f>IFERROR(ROUND(Raming[[#This Row],[HV2]]*Raming[[#This Row],[EHP]],2),0)</f>
        <v>0</v>
      </c>
      <c r="AD269" s="320">
        <f>IFERROR(ROUND(Raming[[#This Row],[Hoeveelheid voorzien]]*Raming[[#This Row],[Aandeel 3]]/100,2),0)</f>
        <v>0</v>
      </c>
      <c r="AE269" s="320">
        <f>IFERROR(ROUND(Raming[[#This Row],[HV3]]*Raming[[#This Row],[EHP]],2),0)</f>
        <v>0</v>
      </c>
      <c r="AF269" s="321">
        <f>IFERROR(ROUND(Raming[[#This Row],[Hoeveelheid voorzien]]*Raming[[#This Row],[Aandeel 4]]/100,2),0)</f>
        <v>0</v>
      </c>
      <c r="AG269" s="321">
        <f>IFERROR(ROUND(Raming[[#This Row],[HV4]]*Raming[[#This Row],[EHP]],2),0)</f>
        <v>0</v>
      </c>
      <c r="AH269" s="322">
        <f>IFERROR(ROUND(Raming[[#This Row],[Hoeveelheid voorzien]]*Raming[[#This Row],[Aandeel 5]]/100,2),0)</f>
        <v>0</v>
      </c>
      <c r="AI269" s="322">
        <f>IFERROR(ROUND(Raming[[#This Row],[HV5]]*Raming[[#This Row],[EHP]],2),0)</f>
        <v>0</v>
      </c>
      <c r="AJ269" s="323">
        <f>IFERROR(ROUND(Raming[[#This Row],[Hoeveelheid voorzien]]*Raming[[#This Row],[Aandeel 6]]/100,2),0)</f>
        <v>0</v>
      </c>
      <c r="AK269" s="323">
        <f>IFERROR(ROUND(Raming[[#This Row],[HV6]]*Raming[[#This Row],[EHP]],2),0)</f>
        <v>0</v>
      </c>
      <c r="AL269" s="324">
        <f>IFERROR(ROUND(Raming[[#This Row],[Hoeveelheid voorzien]]*Raming[[#This Row],[Aandeel 7]]/100,2),0)</f>
        <v>0</v>
      </c>
      <c r="AM269" s="324">
        <f>IFERROR(ROUND(Raming[[#This Row],[HV7]]*Raming[[#This Row],[EHP]],2),0)</f>
        <v>0</v>
      </c>
      <c r="AN269" s="89">
        <f>Raming[[#This Row],[HV7]]+Raming[[#This Row],[HV6]]+Raming[[#This Row],[HV5]]+Raming[[#This Row],[HV4]]+Raming[[#This Row],[HV3]]+Raming[[#This Row],[HV2]]+Raming[[#This Row],[HV1]]</f>
        <v>0</v>
      </c>
      <c r="AO269" s="89"/>
      <c r="AP269" s="94" t="str">
        <f>IFERROR(ROUND(AVERAGE(Raming[[#This Row],[kolom niet invullen]:[243/001]]),2),"")</f>
        <v/>
      </c>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row>
    <row r="270" spans="1:111">
      <c r="A270" s="156">
        <f>IF(Raming[[#This Row],[Nummering]]=1,SUM($B$9:B270),0)</f>
        <v>150</v>
      </c>
      <c r="B270" s="242">
        <f>IF(Raming[[#This Row],[Hoeveelheid voorzien]]&gt;0,1,0)</f>
        <v>1</v>
      </c>
      <c r="C270" s="116" t="s">
        <v>60</v>
      </c>
      <c r="D270" s="117"/>
      <c r="E270" s="49" t="s">
        <v>74</v>
      </c>
      <c r="F270" s="47"/>
      <c r="G270" s="22" t="s">
        <v>654</v>
      </c>
      <c r="H270" s="236"/>
      <c r="I270" s="117" t="s">
        <v>58</v>
      </c>
      <c r="J270" s="117" t="s">
        <v>62</v>
      </c>
      <c r="K270" s="165">
        <v>240</v>
      </c>
      <c r="L270" s="327"/>
      <c r="M270" s="48" t="s">
        <v>786</v>
      </c>
      <c r="N270" s="95" t="s">
        <v>713</v>
      </c>
      <c r="O270" s="159">
        <v>84</v>
      </c>
      <c r="P270" s="73">
        <f>Raming[[#This Row],[Hoeveelheid voorzien]]*Raming[[#This Row],[EHP]]</f>
        <v>20160</v>
      </c>
      <c r="Q270" s="100" t="s">
        <v>64</v>
      </c>
      <c r="R270" s="328">
        <v>100</v>
      </c>
      <c r="S270" s="329"/>
      <c r="T270" s="330"/>
      <c r="U270" s="331"/>
      <c r="V270" s="332"/>
      <c r="W270" s="333"/>
      <c r="X270" s="334"/>
      <c r="Y270" s="89">
        <f>SUM(Raming[[#This Row],[Aquafin]:[Aandeel 7]])</f>
        <v>100</v>
      </c>
      <c r="Z270" s="318">
        <f>IFERROR(ROUND(Raming[[#This Row],[Hoeveelheid voorzien]]*Raming[[#This Row],[Aquafin]]/100,2),0)</f>
        <v>84</v>
      </c>
      <c r="AA270" s="318">
        <f>IFERROR(ROUND(Raming[[#This Row],[HV1]]*Raming[[#This Row],[EHP]],2),0)</f>
        <v>20160</v>
      </c>
      <c r="AB270" s="319">
        <f>IFERROR(ROUND(Raming[[#This Row],[Hoeveelheid voorzien]]*Raming[[#This Row],[Aandeel 2]]/100,2),0)</f>
        <v>0</v>
      </c>
      <c r="AC270" s="319">
        <f>IFERROR(ROUND(Raming[[#This Row],[HV2]]*Raming[[#This Row],[EHP]],2),0)</f>
        <v>0</v>
      </c>
      <c r="AD270" s="320">
        <f>IFERROR(ROUND(Raming[[#This Row],[Hoeveelheid voorzien]]*Raming[[#This Row],[Aandeel 3]]/100,2),0)</f>
        <v>0</v>
      </c>
      <c r="AE270" s="320">
        <f>IFERROR(ROUND(Raming[[#This Row],[HV3]]*Raming[[#This Row],[EHP]],2),0)</f>
        <v>0</v>
      </c>
      <c r="AF270" s="321">
        <f>IFERROR(ROUND(Raming[[#This Row],[Hoeveelheid voorzien]]*Raming[[#This Row],[Aandeel 4]]/100,2),0)</f>
        <v>0</v>
      </c>
      <c r="AG270" s="321">
        <f>IFERROR(ROUND(Raming[[#This Row],[HV4]]*Raming[[#This Row],[EHP]],2),0)</f>
        <v>0</v>
      </c>
      <c r="AH270" s="322">
        <f>IFERROR(ROUND(Raming[[#This Row],[Hoeveelheid voorzien]]*Raming[[#This Row],[Aandeel 5]]/100,2),0)</f>
        <v>0</v>
      </c>
      <c r="AI270" s="322">
        <f>IFERROR(ROUND(Raming[[#This Row],[HV5]]*Raming[[#This Row],[EHP]],2),0)</f>
        <v>0</v>
      </c>
      <c r="AJ270" s="323">
        <f>IFERROR(ROUND(Raming[[#This Row],[Hoeveelheid voorzien]]*Raming[[#This Row],[Aandeel 6]]/100,2),0)</f>
        <v>0</v>
      </c>
      <c r="AK270" s="323">
        <f>IFERROR(ROUND(Raming[[#This Row],[HV6]]*Raming[[#This Row],[EHP]],2),0)</f>
        <v>0</v>
      </c>
      <c r="AL270" s="324">
        <f>IFERROR(ROUND(Raming[[#This Row],[Hoeveelheid voorzien]]*Raming[[#This Row],[Aandeel 7]]/100,2),0)</f>
        <v>0</v>
      </c>
      <c r="AM270" s="324">
        <f>IFERROR(ROUND(Raming[[#This Row],[HV7]]*Raming[[#This Row],[EHP]],2),0)</f>
        <v>0</v>
      </c>
      <c r="AN270" s="89">
        <f>Raming[[#This Row],[HV7]]+Raming[[#This Row],[HV6]]+Raming[[#This Row],[HV5]]+Raming[[#This Row],[HV4]]+Raming[[#This Row],[HV3]]+Raming[[#This Row],[HV2]]+Raming[[#This Row],[HV1]]</f>
        <v>84</v>
      </c>
      <c r="AO270" s="89"/>
      <c r="AP270" s="94" t="str">
        <f>IFERROR(ROUND(AVERAGE(Raming[[#This Row],[kolom niet invullen]:[243/001]]),2),"")</f>
        <v/>
      </c>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row>
    <row r="271" spans="1:111">
      <c r="A271" s="156">
        <f>IF(Raming[[#This Row],[Nummering]]=1,SUM($B$9:B271),0)</f>
        <v>151</v>
      </c>
      <c r="B271" s="242">
        <f>IF(Raming[[#This Row],[Hoeveelheid voorzien]]&gt;0,1,0)</f>
        <v>1</v>
      </c>
      <c r="C271" s="116" t="s">
        <v>60</v>
      </c>
      <c r="D271" s="117"/>
      <c r="E271" s="49" t="s">
        <v>74</v>
      </c>
      <c r="F271" s="47"/>
      <c r="G271" s="22" t="s">
        <v>655</v>
      </c>
      <c r="H271" s="236"/>
      <c r="I271" s="117" t="s">
        <v>58</v>
      </c>
      <c r="J271" s="117" t="s">
        <v>62</v>
      </c>
      <c r="K271" s="165">
        <v>240</v>
      </c>
      <c r="L271" s="327"/>
      <c r="M271" s="48" t="s">
        <v>786</v>
      </c>
      <c r="N271" s="95" t="s">
        <v>713</v>
      </c>
      <c r="O271" s="159">
        <v>3</v>
      </c>
      <c r="P271" s="73">
        <f>Raming[[#This Row],[Hoeveelheid voorzien]]*Raming[[#This Row],[EHP]]</f>
        <v>720</v>
      </c>
      <c r="Q271" s="100" t="s">
        <v>64</v>
      </c>
      <c r="R271" s="328">
        <v>100</v>
      </c>
      <c r="S271" s="329"/>
      <c r="T271" s="330"/>
      <c r="U271" s="331"/>
      <c r="V271" s="332"/>
      <c r="W271" s="333"/>
      <c r="X271" s="334"/>
      <c r="Y271" s="89">
        <f>SUM(Raming[[#This Row],[Aquafin]:[Aandeel 7]])</f>
        <v>100</v>
      </c>
      <c r="Z271" s="318">
        <f>IFERROR(ROUND(Raming[[#This Row],[Hoeveelheid voorzien]]*Raming[[#This Row],[Aquafin]]/100,2),0)</f>
        <v>3</v>
      </c>
      <c r="AA271" s="318">
        <f>IFERROR(ROUND(Raming[[#This Row],[HV1]]*Raming[[#This Row],[EHP]],2),0)</f>
        <v>720</v>
      </c>
      <c r="AB271" s="319">
        <f>IFERROR(ROUND(Raming[[#This Row],[Hoeveelheid voorzien]]*Raming[[#This Row],[Aandeel 2]]/100,2),0)</f>
        <v>0</v>
      </c>
      <c r="AC271" s="319">
        <f>IFERROR(ROUND(Raming[[#This Row],[HV2]]*Raming[[#This Row],[EHP]],2),0)</f>
        <v>0</v>
      </c>
      <c r="AD271" s="320">
        <f>IFERROR(ROUND(Raming[[#This Row],[Hoeveelheid voorzien]]*Raming[[#This Row],[Aandeel 3]]/100,2),0)</f>
        <v>0</v>
      </c>
      <c r="AE271" s="320">
        <f>IFERROR(ROUND(Raming[[#This Row],[HV3]]*Raming[[#This Row],[EHP]],2),0)</f>
        <v>0</v>
      </c>
      <c r="AF271" s="321">
        <f>IFERROR(ROUND(Raming[[#This Row],[Hoeveelheid voorzien]]*Raming[[#This Row],[Aandeel 4]]/100,2),0)</f>
        <v>0</v>
      </c>
      <c r="AG271" s="321">
        <f>IFERROR(ROUND(Raming[[#This Row],[HV4]]*Raming[[#This Row],[EHP]],2),0)</f>
        <v>0</v>
      </c>
      <c r="AH271" s="322">
        <f>IFERROR(ROUND(Raming[[#This Row],[Hoeveelheid voorzien]]*Raming[[#This Row],[Aandeel 5]]/100,2),0)</f>
        <v>0</v>
      </c>
      <c r="AI271" s="322">
        <f>IFERROR(ROUND(Raming[[#This Row],[HV5]]*Raming[[#This Row],[EHP]],2),0)</f>
        <v>0</v>
      </c>
      <c r="AJ271" s="323">
        <f>IFERROR(ROUND(Raming[[#This Row],[Hoeveelheid voorzien]]*Raming[[#This Row],[Aandeel 6]]/100,2),0)</f>
        <v>0</v>
      </c>
      <c r="AK271" s="323">
        <f>IFERROR(ROUND(Raming[[#This Row],[HV6]]*Raming[[#This Row],[EHP]],2),0)</f>
        <v>0</v>
      </c>
      <c r="AL271" s="324">
        <f>IFERROR(ROUND(Raming[[#This Row],[Hoeveelheid voorzien]]*Raming[[#This Row],[Aandeel 7]]/100,2),0)</f>
        <v>0</v>
      </c>
      <c r="AM271" s="324">
        <f>IFERROR(ROUND(Raming[[#This Row],[HV7]]*Raming[[#This Row],[EHP]],2),0)</f>
        <v>0</v>
      </c>
      <c r="AN271" s="89">
        <f>Raming[[#This Row],[HV7]]+Raming[[#This Row],[HV6]]+Raming[[#This Row],[HV5]]+Raming[[#This Row],[HV4]]+Raming[[#This Row],[HV3]]+Raming[[#This Row],[HV2]]+Raming[[#This Row],[HV1]]</f>
        <v>3</v>
      </c>
      <c r="AO271" s="89"/>
      <c r="AP271" s="94" t="str">
        <f>IFERROR(ROUND(AVERAGE(Raming[[#This Row],[kolom niet invullen]:[243/001]]),2),"")</f>
        <v/>
      </c>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row>
    <row r="272" spans="1:111" ht="22.5">
      <c r="A272" s="156">
        <f>IF(Raming[[#This Row],[Nummering]]=1,SUM($B$9:B272),0)</f>
        <v>0</v>
      </c>
      <c r="B272" s="242">
        <f>IF(Raming[[#This Row],[Hoeveelheid voorzien]]&gt;0,1,0)</f>
        <v>0</v>
      </c>
      <c r="C272" s="113"/>
      <c r="D272" s="113" t="s">
        <v>382</v>
      </c>
      <c r="E272" s="113"/>
      <c r="F272" s="113"/>
      <c r="G272" s="154" t="s">
        <v>385</v>
      </c>
      <c r="H272" s="231" t="s">
        <v>386</v>
      </c>
      <c r="I272" s="113"/>
      <c r="J272" s="113"/>
      <c r="K272" s="165" t="s">
        <v>28</v>
      </c>
      <c r="L272" s="326"/>
      <c r="M272" s="45"/>
      <c r="N272" s="46"/>
      <c r="O272" s="159"/>
      <c r="P272" s="73"/>
      <c r="Q272" s="100"/>
      <c r="R272" s="328">
        <v>100</v>
      </c>
      <c r="S272" s="329"/>
      <c r="T272" s="330"/>
      <c r="U272" s="331"/>
      <c r="V272" s="332"/>
      <c r="W272" s="333"/>
      <c r="X272" s="334"/>
      <c r="Y272" s="89">
        <f>SUM(Raming[[#This Row],[Aquafin]:[Aandeel 7]])</f>
        <v>100</v>
      </c>
      <c r="Z272" s="318">
        <f>IFERROR(ROUND(Raming[[#This Row],[Hoeveelheid voorzien]]*Raming[[#This Row],[Aquafin]]/100,2),0)</f>
        <v>0</v>
      </c>
      <c r="AA272" s="318">
        <f>IFERROR(ROUND(Raming[[#This Row],[HV1]]*Raming[[#This Row],[EHP]],2),0)</f>
        <v>0</v>
      </c>
      <c r="AB272" s="319">
        <f>IFERROR(ROUND(Raming[[#This Row],[Hoeveelheid voorzien]]*Raming[[#This Row],[Aandeel 2]]/100,2),0)</f>
        <v>0</v>
      </c>
      <c r="AC272" s="319">
        <f>IFERROR(ROUND(Raming[[#This Row],[HV2]]*Raming[[#This Row],[EHP]],2),0)</f>
        <v>0</v>
      </c>
      <c r="AD272" s="320">
        <f>IFERROR(ROUND(Raming[[#This Row],[Hoeveelheid voorzien]]*Raming[[#This Row],[Aandeel 3]]/100,2),0)</f>
        <v>0</v>
      </c>
      <c r="AE272" s="320">
        <f>IFERROR(ROUND(Raming[[#This Row],[HV3]]*Raming[[#This Row],[EHP]],2),0)</f>
        <v>0</v>
      </c>
      <c r="AF272" s="321">
        <f>IFERROR(ROUND(Raming[[#This Row],[Hoeveelheid voorzien]]*Raming[[#This Row],[Aandeel 4]]/100,2),0)</f>
        <v>0</v>
      </c>
      <c r="AG272" s="321">
        <f>IFERROR(ROUND(Raming[[#This Row],[HV4]]*Raming[[#This Row],[EHP]],2),0)</f>
        <v>0</v>
      </c>
      <c r="AH272" s="322">
        <f>IFERROR(ROUND(Raming[[#This Row],[Hoeveelheid voorzien]]*Raming[[#This Row],[Aandeel 5]]/100,2),0)</f>
        <v>0</v>
      </c>
      <c r="AI272" s="322">
        <f>IFERROR(ROUND(Raming[[#This Row],[HV5]]*Raming[[#This Row],[EHP]],2),0)</f>
        <v>0</v>
      </c>
      <c r="AJ272" s="323">
        <f>IFERROR(ROUND(Raming[[#This Row],[Hoeveelheid voorzien]]*Raming[[#This Row],[Aandeel 6]]/100,2),0)</f>
        <v>0</v>
      </c>
      <c r="AK272" s="323">
        <f>IFERROR(ROUND(Raming[[#This Row],[HV6]]*Raming[[#This Row],[EHP]],2),0)</f>
        <v>0</v>
      </c>
      <c r="AL272" s="324">
        <f>IFERROR(ROUND(Raming[[#This Row],[Hoeveelheid voorzien]]*Raming[[#This Row],[Aandeel 7]]/100,2),0)</f>
        <v>0</v>
      </c>
      <c r="AM272" s="324">
        <f>IFERROR(ROUND(Raming[[#This Row],[HV7]]*Raming[[#This Row],[EHP]],2),0)</f>
        <v>0</v>
      </c>
      <c r="AN272" s="89">
        <f>Raming[[#This Row],[HV7]]+Raming[[#This Row],[HV6]]+Raming[[#This Row],[HV5]]+Raming[[#This Row],[HV4]]+Raming[[#This Row],[HV3]]+Raming[[#This Row],[HV2]]+Raming[[#This Row],[HV1]]</f>
        <v>0</v>
      </c>
      <c r="AO272" s="89"/>
      <c r="AP272" s="94" t="str">
        <f>IFERROR(ROUND(AVERAGE(Raming[[#This Row],[kolom niet invullen]:[243/001]]),2),"")</f>
        <v/>
      </c>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row>
    <row r="273" spans="1:111" ht="22.5">
      <c r="A273" s="156">
        <f>IF(Raming[[#This Row],[Nummering]]=1,SUM($B$9:B273),0)</f>
        <v>152</v>
      </c>
      <c r="B273" s="242">
        <f>IF(Raming[[#This Row],[Hoeveelheid voorzien]]&gt;0,1,0)</f>
        <v>1</v>
      </c>
      <c r="C273" s="116" t="s">
        <v>60</v>
      </c>
      <c r="D273" s="117"/>
      <c r="E273" s="49" t="s">
        <v>74</v>
      </c>
      <c r="F273" s="47"/>
      <c r="G273" s="22" t="s">
        <v>383</v>
      </c>
      <c r="H273" s="236"/>
      <c r="I273" s="117" t="s">
        <v>58</v>
      </c>
      <c r="J273" s="117" t="s">
        <v>62</v>
      </c>
      <c r="K273" s="165">
        <v>87.91</v>
      </c>
      <c r="L273" s="327"/>
      <c r="M273" s="48"/>
      <c r="N273" s="95" t="s">
        <v>713</v>
      </c>
      <c r="O273" s="159">
        <v>2</v>
      </c>
      <c r="P273" s="73">
        <f>Raming[[#This Row],[Hoeveelheid voorzien]]*Raming[[#This Row],[EHP]]</f>
        <v>175.82</v>
      </c>
      <c r="Q273" s="100" t="s">
        <v>64</v>
      </c>
      <c r="R273" s="328">
        <v>100</v>
      </c>
      <c r="S273" s="329"/>
      <c r="T273" s="330"/>
      <c r="U273" s="331"/>
      <c r="V273" s="332"/>
      <c r="W273" s="333"/>
      <c r="X273" s="334"/>
      <c r="Y273" s="89">
        <f>SUM(Raming[[#This Row],[Aquafin]:[Aandeel 7]])</f>
        <v>100</v>
      </c>
      <c r="Z273" s="318">
        <f>IFERROR(ROUND(Raming[[#This Row],[Hoeveelheid voorzien]]*Raming[[#This Row],[Aquafin]]/100,2),0)</f>
        <v>2</v>
      </c>
      <c r="AA273" s="318">
        <f>IFERROR(ROUND(Raming[[#This Row],[HV1]]*Raming[[#This Row],[EHP]],2),0)</f>
        <v>175.82</v>
      </c>
      <c r="AB273" s="319">
        <f>IFERROR(ROUND(Raming[[#This Row],[Hoeveelheid voorzien]]*Raming[[#This Row],[Aandeel 2]]/100,2),0)</f>
        <v>0</v>
      </c>
      <c r="AC273" s="319">
        <f>IFERROR(ROUND(Raming[[#This Row],[HV2]]*Raming[[#This Row],[EHP]],2),0)</f>
        <v>0</v>
      </c>
      <c r="AD273" s="320">
        <f>IFERROR(ROUND(Raming[[#This Row],[Hoeveelheid voorzien]]*Raming[[#This Row],[Aandeel 3]]/100,2),0)</f>
        <v>0</v>
      </c>
      <c r="AE273" s="320">
        <f>IFERROR(ROUND(Raming[[#This Row],[HV3]]*Raming[[#This Row],[EHP]],2),0)</f>
        <v>0</v>
      </c>
      <c r="AF273" s="321">
        <f>IFERROR(ROUND(Raming[[#This Row],[Hoeveelheid voorzien]]*Raming[[#This Row],[Aandeel 4]]/100,2),0)</f>
        <v>0</v>
      </c>
      <c r="AG273" s="321">
        <f>IFERROR(ROUND(Raming[[#This Row],[HV4]]*Raming[[#This Row],[EHP]],2),0)</f>
        <v>0</v>
      </c>
      <c r="AH273" s="322">
        <f>IFERROR(ROUND(Raming[[#This Row],[Hoeveelheid voorzien]]*Raming[[#This Row],[Aandeel 5]]/100,2),0)</f>
        <v>0</v>
      </c>
      <c r="AI273" s="322">
        <f>IFERROR(ROUND(Raming[[#This Row],[HV5]]*Raming[[#This Row],[EHP]],2),0)</f>
        <v>0</v>
      </c>
      <c r="AJ273" s="323">
        <f>IFERROR(ROUND(Raming[[#This Row],[Hoeveelheid voorzien]]*Raming[[#This Row],[Aandeel 6]]/100,2),0)</f>
        <v>0</v>
      </c>
      <c r="AK273" s="323">
        <f>IFERROR(ROUND(Raming[[#This Row],[HV6]]*Raming[[#This Row],[EHP]],2),0)</f>
        <v>0</v>
      </c>
      <c r="AL273" s="324">
        <f>IFERROR(ROUND(Raming[[#This Row],[Hoeveelheid voorzien]]*Raming[[#This Row],[Aandeel 7]]/100,2),0)</f>
        <v>0</v>
      </c>
      <c r="AM273" s="324">
        <f>IFERROR(ROUND(Raming[[#This Row],[HV7]]*Raming[[#This Row],[EHP]],2),0)</f>
        <v>0</v>
      </c>
      <c r="AN273" s="89">
        <f>Raming[[#This Row],[HV7]]+Raming[[#This Row],[HV6]]+Raming[[#This Row],[HV5]]+Raming[[#This Row],[HV4]]+Raming[[#This Row],[HV3]]+Raming[[#This Row],[HV2]]+Raming[[#This Row],[HV1]]</f>
        <v>2</v>
      </c>
      <c r="AO273" s="89"/>
      <c r="AP273" s="94" t="str">
        <f>IFERROR(ROUND(AVERAGE(Raming[[#This Row],[kolom niet invullen]:[243/001]]),2),"")</f>
        <v/>
      </c>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row>
    <row r="274" spans="1:111" ht="22.5">
      <c r="A274" s="156">
        <f>IF(Raming[[#This Row],[Nummering]]=1,SUM($B$9:B274),0)</f>
        <v>153</v>
      </c>
      <c r="B274" s="242">
        <f>IF(Raming[[#This Row],[Hoeveelheid voorzien]]&gt;0,1,0)</f>
        <v>1</v>
      </c>
      <c r="C274" s="116" t="s">
        <v>60</v>
      </c>
      <c r="D274" s="117"/>
      <c r="E274" s="49" t="s">
        <v>74</v>
      </c>
      <c r="F274" s="47"/>
      <c r="G274" s="22" t="s">
        <v>384</v>
      </c>
      <c r="H274" s="236"/>
      <c r="I274" s="117" t="s">
        <v>58</v>
      </c>
      <c r="J274" s="117" t="s">
        <v>62</v>
      </c>
      <c r="K274" s="165">
        <v>60.04</v>
      </c>
      <c r="L274" s="327"/>
      <c r="M274" s="48"/>
      <c r="N274" s="95" t="s">
        <v>713</v>
      </c>
      <c r="O274" s="159">
        <v>6</v>
      </c>
      <c r="P274" s="73">
        <f>Raming[[#This Row],[Hoeveelheid voorzien]]*Raming[[#This Row],[EHP]]</f>
        <v>360.24</v>
      </c>
      <c r="Q274" s="100" t="s">
        <v>64</v>
      </c>
      <c r="R274" s="328">
        <v>100</v>
      </c>
      <c r="S274" s="329"/>
      <c r="T274" s="330"/>
      <c r="U274" s="331"/>
      <c r="V274" s="332"/>
      <c r="W274" s="333"/>
      <c r="X274" s="334"/>
      <c r="Y274" s="89">
        <f>SUM(Raming[[#This Row],[Aquafin]:[Aandeel 7]])</f>
        <v>100</v>
      </c>
      <c r="Z274" s="318">
        <f>IFERROR(ROUND(Raming[[#This Row],[Hoeveelheid voorzien]]*Raming[[#This Row],[Aquafin]]/100,2),0)</f>
        <v>6</v>
      </c>
      <c r="AA274" s="318">
        <f>IFERROR(ROUND(Raming[[#This Row],[HV1]]*Raming[[#This Row],[EHP]],2),0)</f>
        <v>360.24</v>
      </c>
      <c r="AB274" s="319">
        <f>IFERROR(ROUND(Raming[[#This Row],[Hoeveelheid voorzien]]*Raming[[#This Row],[Aandeel 2]]/100,2),0)</f>
        <v>0</v>
      </c>
      <c r="AC274" s="319">
        <f>IFERROR(ROUND(Raming[[#This Row],[HV2]]*Raming[[#This Row],[EHP]],2),0)</f>
        <v>0</v>
      </c>
      <c r="AD274" s="320">
        <f>IFERROR(ROUND(Raming[[#This Row],[Hoeveelheid voorzien]]*Raming[[#This Row],[Aandeel 3]]/100,2),0)</f>
        <v>0</v>
      </c>
      <c r="AE274" s="320">
        <f>IFERROR(ROUND(Raming[[#This Row],[HV3]]*Raming[[#This Row],[EHP]],2),0)</f>
        <v>0</v>
      </c>
      <c r="AF274" s="321">
        <f>IFERROR(ROUND(Raming[[#This Row],[Hoeveelheid voorzien]]*Raming[[#This Row],[Aandeel 4]]/100,2),0)</f>
        <v>0</v>
      </c>
      <c r="AG274" s="321">
        <f>IFERROR(ROUND(Raming[[#This Row],[HV4]]*Raming[[#This Row],[EHP]],2),0)</f>
        <v>0</v>
      </c>
      <c r="AH274" s="322">
        <f>IFERROR(ROUND(Raming[[#This Row],[Hoeveelheid voorzien]]*Raming[[#This Row],[Aandeel 5]]/100,2),0)</f>
        <v>0</v>
      </c>
      <c r="AI274" s="322">
        <f>IFERROR(ROUND(Raming[[#This Row],[HV5]]*Raming[[#This Row],[EHP]],2),0)</f>
        <v>0</v>
      </c>
      <c r="AJ274" s="323">
        <f>IFERROR(ROUND(Raming[[#This Row],[Hoeveelheid voorzien]]*Raming[[#This Row],[Aandeel 6]]/100,2),0)</f>
        <v>0</v>
      </c>
      <c r="AK274" s="323">
        <f>IFERROR(ROUND(Raming[[#This Row],[HV6]]*Raming[[#This Row],[EHP]],2),0)</f>
        <v>0</v>
      </c>
      <c r="AL274" s="324">
        <f>IFERROR(ROUND(Raming[[#This Row],[Hoeveelheid voorzien]]*Raming[[#This Row],[Aandeel 7]]/100,2),0)</f>
        <v>0</v>
      </c>
      <c r="AM274" s="324">
        <f>IFERROR(ROUND(Raming[[#This Row],[HV7]]*Raming[[#This Row],[EHP]],2),0)</f>
        <v>0</v>
      </c>
      <c r="AN274" s="89">
        <f>Raming[[#This Row],[HV7]]+Raming[[#This Row],[HV6]]+Raming[[#This Row],[HV5]]+Raming[[#This Row],[HV4]]+Raming[[#This Row],[HV3]]+Raming[[#This Row],[HV2]]+Raming[[#This Row],[HV1]]</f>
        <v>6</v>
      </c>
      <c r="AO274" s="89"/>
      <c r="AP274" s="94" t="str">
        <f>IFERROR(ROUND(AVERAGE(Raming[[#This Row],[kolom niet invullen]:[243/001]]),2),"")</f>
        <v/>
      </c>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row>
    <row r="275" spans="1:111">
      <c r="A275" s="156">
        <f>IF(Raming[[#This Row],[Nummering]]=1,SUM($B$9:B275),0)</f>
        <v>0</v>
      </c>
      <c r="B275" s="242">
        <f>IF(Raming[[#This Row],[Hoeveelheid voorzien]]&gt;0,1,0)</f>
        <v>0</v>
      </c>
      <c r="C275" s="113"/>
      <c r="D275" s="114"/>
      <c r="E275" s="113"/>
      <c r="F275" s="131" t="s">
        <v>670</v>
      </c>
      <c r="G275" s="131"/>
      <c r="H275" s="231" t="s">
        <v>389</v>
      </c>
      <c r="I275" s="113"/>
      <c r="J275" s="113"/>
      <c r="K275" s="165"/>
      <c r="L275" s="326"/>
      <c r="M275" s="45"/>
      <c r="N275" s="46"/>
      <c r="O275" s="159"/>
      <c r="P275" s="73">
        <f>Raming[[#This Row],[Hoeveelheid voorzien]]*Raming[[#This Row],[EHP]]</f>
        <v>0</v>
      </c>
      <c r="Q275" s="100"/>
      <c r="R275" s="328">
        <v>100</v>
      </c>
      <c r="S275" s="329"/>
      <c r="T275" s="330"/>
      <c r="U275" s="331"/>
      <c r="V275" s="332"/>
      <c r="W275" s="333"/>
      <c r="X275" s="334"/>
      <c r="Y275" s="89">
        <f>SUM(Raming[[#This Row],[Aquafin]:[Aandeel 7]])</f>
        <v>100</v>
      </c>
      <c r="Z275" s="318">
        <f>IFERROR(ROUND(Raming[[#This Row],[Hoeveelheid voorzien]]*Raming[[#This Row],[Aquafin]]/100,2),0)</f>
        <v>0</v>
      </c>
      <c r="AA275" s="318">
        <f>IFERROR(ROUND(Raming[[#This Row],[HV1]]*Raming[[#This Row],[EHP]],2),0)</f>
        <v>0</v>
      </c>
      <c r="AB275" s="319">
        <f>IFERROR(ROUND(Raming[[#This Row],[Hoeveelheid voorzien]]*Raming[[#This Row],[Aandeel 2]]/100,2),0)</f>
        <v>0</v>
      </c>
      <c r="AC275" s="319">
        <f>IFERROR(ROUND(Raming[[#This Row],[HV2]]*Raming[[#This Row],[EHP]],2),0)</f>
        <v>0</v>
      </c>
      <c r="AD275" s="320">
        <f>IFERROR(ROUND(Raming[[#This Row],[Hoeveelheid voorzien]]*Raming[[#This Row],[Aandeel 3]]/100,2),0)</f>
        <v>0</v>
      </c>
      <c r="AE275" s="320">
        <f>IFERROR(ROUND(Raming[[#This Row],[HV3]]*Raming[[#This Row],[EHP]],2),0)</f>
        <v>0</v>
      </c>
      <c r="AF275" s="321">
        <f>IFERROR(ROUND(Raming[[#This Row],[Hoeveelheid voorzien]]*Raming[[#This Row],[Aandeel 4]]/100,2),0)</f>
        <v>0</v>
      </c>
      <c r="AG275" s="321">
        <f>IFERROR(ROUND(Raming[[#This Row],[HV4]]*Raming[[#This Row],[EHP]],2),0)</f>
        <v>0</v>
      </c>
      <c r="AH275" s="322">
        <f>IFERROR(ROUND(Raming[[#This Row],[Hoeveelheid voorzien]]*Raming[[#This Row],[Aandeel 5]]/100,2),0)</f>
        <v>0</v>
      </c>
      <c r="AI275" s="322">
        <f>IFERROR(ROUND(Raming[[#This Row],[HV5]]*Raming[[#This Row],[EHP]],2),0)</f>
        <v>0</v>
      </c>
      <c r="AJ275" s="323">
        <f>IFERROR(ROUND(Raming[[#This Row],[Hoeveelheid voorzien]]*Raming[[#This Row],[Aandeel 6]]/100,2),0)</f>
        <v>0</v>
      </c>
      <c r="AK275" s="323">
        <f>IFERROR(ROUND(Raming[[#This Row],[HV6]]*Raming[[#This Row],[EHP]],2),0)</f>
        <v>0</v>
      </c>
      <c r="AL275" s="324">
        <f>IFERROR(ROUND(Raming[[#This Row],[Hoeveelheid voorzien]]*Raming[[#This Row],[Aandeel 7]]/100,2),0)</f>
        <v>0</v>
      </c>
      <c r="AM275" s="324">
        <f>IFERROR(ROUND(Raming[[#This Row],[HV7]]*Raming[[#This Row],[EHP]],2),0)</f>
        <v>0</v>
      </c>
      <c r="AN275" s="89">
        <f>Raming[[#This Row],[HV7]]+Raming[[#This Row],[HV6]]+Raming[[#This Row],[HV5]]+Raming[[#This Row],[HV4]]+Raming[[#This Row],[HV3]]+Raming[[#This Row],[HV2]]+Raming[[#This Row],[HV1]]</f>
        <v>0</v>
      </c>
      <c r="AO275" s="89"/>
      <c r="AP275" s="94" t="str">
        <f>IFERROR(ROUND(AVERAGE(Raming[[#This Row],[kolom niet invullen]:[243/001]]),2),"")</f>
        <v/>
      </c>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row>
    <row r="276" spans="1:111">
      <c r="A276" s="156">
        <f>IF(Raming[[#This Row],[Nummering]]=1,SUM($B$9:B276),0)</f>
        <v>0</v>
      </c>
      <c r="B276" s="242">
        <f>IF(Raming[[#This Row],[Hoeveelheid voorzien]]&gt;0,1,0)</f>
        <v>0</v>
      </c>
      <c r="C276" s="132"/>
      <c r="D276" s="133"/>
      <c r="E276" s="134"/>
      <c r="F276" s="135" t="s">
        <v>579</v>
      </c>
      <c r="G276" s="136"/>
      <c r="H276" s="282" t="s">
        <v>580</v>
      </c>
      <c r="I276" s="133"/>
      <c r="J276" s="133" t="s">
        <v>28</v>
      </c>
      <c r="K276" s="165"/>
      <c r="L276" s="327"/>
      <c r="M276" s="48"/>
      <c r="N276" s="119"/>
      <c r="O276" s="159"/>
      <c r="P276" s="73">
        <f>Raming[[#This Row],[Hoeveelheid voorzien]]*Raming[[#This Row],[EHP]]</f>
        <v>0</v>
      </c>
      <c r="Q276" s="100"/>
      <c r="R276" s="328">
        <v>100</v>
      </c>
      <c r="S276" s="329"/>
      <c r="T276" s="330"/>
      <c r="U276" s="331"/>
      <c r="V276" s="332"/>
      <c r="W276" s="333"/>
      <c r="X276" s="334"/>
      <c r="Y276" s="89">
        <f>SUM(Raming[[#This Row],[Aquafin]:[Aandeel 7]])</f>
        <v>100</v>
      </c>
      <c r="Z276" s="318">
        <f>IFERROR(ROUND(Raming[[#This Row],[Hoeveelheid voorzien]]*Raming[[#This Row],[Aquafin]]/100,2),0)</f>
        <v>0</v>
      </c>
      <c r="AA276" s="318">
        <f>IFERROR(ROUND(Raming[[#This Row],[HV1]]*Raming[[#This Row],[EHP]],2),0)</f>
        <v>0</v>
      </c>
      <c r="AB276" s="319">
        <f>IFERROR(ROUND(Raming[[#This Row],[Hoeveelheid voorzien]]*Raming[[#This Row],[Aandeel 2]]/100,2),0)</f>
        <v>0</v>
      </c>
      <c r="AC276" s="319">
        <f>IFERROR(ROUND(Raming[[#This Row],[HV2]]*Raming[[#This Row],[EHP]],2),0)</f>
        <v>0</v>
      </c>
      <c r="AD276" s="320">
        <f>IFERROR(ROUND(Raming[[#This Row],[Hoeveelheid voorzien]]*Raming[[#This Row],[Aandeel 3]]/100,2),0)</f>
        <v>0</v>
      </c>
      <c r="AE276" s="320">
        <f>IFERROR(ROUND(Raming[[#This Row],[HV3]]*Raming[[#This Row],[EHP]],2),0)</f>
        <v>0</v>
      </c>
      <c r="AF276" s="321">
        <f>IFERROR(ROUND(Raming[[#This Row],[Hoeveelheid voorzien]]*Raming[[#This Row],[Aandeel 4]]/100,2),0)</f>
        <v>0</v>
      </c>
      <c r="AG276" s="321">
        <f>IFERROR(ROUND(Raming[[#This Row],[HV4]]*Raming[[#This Row],[EHP]],2),0)</f>
        <v>0</v>
      </c>
      <c r="AH276" s="322">
        <f>IFERROR(ROUND(Raming[[#This Row],[Hoeveelheid voorzien]]*Raming[[#This Row],[Aandeel 5]]/100,2),0)</f>
        <v>0</v>
      </c>
      <c r="AI276" s="322">
        <f>IFERROR(ROUND(Raming[[#This Row],[HV5]]*Raming[[#This Row],[EHP]],2),0)</f>
        <v>0</v>
      </c>
      <c r="AJ276" s="323">
        <f>IFERROR(ROUND(Raming[[#This Row],[Hoeveelheid voorzien]]*Raming[[#This Row],[Aandeel 6]]/100,2),0)</f>
        <v>0</v>
      </c>
      <c r="AK276" s="323">
        <f>IFERROR(ROUND(Raming[[#This Row],[HV6]]*Raming[[#This Row],[EHP]],2),0)</f>
        <v>0</v>
      </c>
      <c r="AL276" s="324">
        <f>IFERROR(ROUND(Raming[[#This Row],[Hoeveelheid voorzien]]*Raming[[#This Row],[Aandeel 7]]/100,2),0)</f>
        <v>0</v>
      </c>
      <c r="AM276" s="324">
        <f>IFERROR(ROUND(Raming[[#This Row],[HV7]]*Raming[[#This Row],[EHP]],2),0)</f>
        <v>0</v>
      </c>
      <c r="AN276" s="89">
        <f>Raming[[#This Row],[HV7]]+Raming[[#This Row],[HV6]]+Raming[[#This Row],[HV5]]+Raming[[#This Row],[HV4]]+Raming[[#This Row],[HV3]]+Raming[[#This Row],[HV2]]+Raming[[#This Row],[HV1]]</f>
        <v>0</v>
      </c>
      <c r="AO276" s="89"/>
      <c r="AP276" s="94" t="str">
        <f>IFERROR(ROUND(AVERAGE(Raming[[#This Row],[kolom niet invullen]:[243/001]]),2),"")</f>
        <v/>
      </c>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row>
    <row r="277" spans="1:111">
      <c r="A277" s="156">
        <f>IF(Raming[[#This Row],[Nummering]]=1,SUM($B$9:B277),0)</f>
        <v>0</v>
      </c>
      <c r="B277" s="242">
        <f>IF(Raming[[#This Row],[Hoeveelheid voorzien]]&gt;0,1,0)</f>
        <v>0</v>
      </c>
      <c r="C277" s="116"/>
      <c r="D277" s="275"/>
      <c r="E277" s="276"/>
      <c r="F277" s="277" t="s">
        <v>579</v>
      </c>
      <c r="G277" s="278"/>
      <c r="H277" s="279"/>
      <c r="I277" s="23"/>
      <c r="J277" s="276"/>
      <c r="K277" s="165"/>
      <c r="L277" s="327"/>
      <c r="M277" s="48"/>
      <c r="N277" s="122"/>
      <c r="O277" s="159"/>
      <c r="P277" s="73">
        <f>Raming[[#This Row],[Hoeveelheid voorzien]]*Raming[[#This Row],[EHP]]</f>
        <v>0</v>
      </c>
      <c r="Q277" s="100" t="s">
        <v>64</v>
      </c>
      <c r="R277" s="328">
        <v>100</v>
      </c>
      <c r="S277" s="329"/>
      <c r="T277" s="330"/>
      <c r="U277" s="331"/>
      <c r="V277" s="332"/>
      <c r="W277" s="333"/>
      <c r="X277" s="334"/>
      <c r="Y277" s="89">
        <f>SUM(Raming[[#This Row],[Aquafin]:[Aandeel 7]])</f>
        <v>100</v>
      </c>
      <c r="Z277" s="318">
        <f>IFERROR(ROUND(Raming[[#This Row],[Hoeveelheid voorzien]]*Raming[[#This Row],[Aquafin]]/100,2),0)</f>
        <v>0</v>
      </c>
      <c r="AA277" s="318">
        <f>IFERROR(ROUND(Raming[[#This Row],[HV1]]*Raming[[#This Row],[EHP]],2),0)</f>
        <v>0</v>
      </c>
      <c r="AB277" s="319">
        <f>IFERROR(ROUND(Raming[[#This Row],[Hoeveelheid voorzien]]*Raming[[#This Row],[Aandeel 2]]/100,2),0)</f>
        <v>0</v>
      </c>
      <c r="AC277" s="319">
        <f>IFERROR(ROUND(Raming[[#This Row],[HV2]]*Raming[[#This Row],[EHP]],2),0)</f>
        <v>0</v>
      </c>
      <c r="AD277" s="320">
        <f>IFERROR(ROUND(Raming[[#This Row],[Hoeveelheid voorzien]]*Raming[[#This Row],[Aandeel 3]]/100,2),0)</f>
        <v>0</v>
      </c>
      <c r="AE277" s="320">
        <f>IFERROR(ROUND(Raming[[#This Row],[HV3]]*Raming[[#This Row],[EHP]],2),0)</f>
        <v>0</v>
      </c>
      <c r="AF277" s="321">
        <f>IFERROR(ROUND(Raming[[#This Row],[Hoeveelheid voorzien]]*Raming[[#This Row],[Aandeel 4]]/100,2),0)</f>
        <v>0</v>
      </c>
      <c r="AG277" s="321">
        <f>IFERROR(ROUND(Raming[[#This Row],[HV4]]*Raming[[#This Row],[EHP]],2),0)</f>
        <v>0</v>
      </c>
      <c r="AH277" s="322">
        <f>IFERROR(ROUND(Raming[[#This Row],[Hoeveelheid voorzien]]*Raming[[#This Row],[Aandeel 5]]/100,2),0)</f>
        <v>0</v>
      </c>
      <c r="AI277" s="322">
        <f>IFERROR(ROUND(Raming[[#This Row],[HV5]]*Raming[[#This Row],[EHP]],2),0)</f>
        <v>0</v>
      </c>
      <c r="AJ277" s="323">
        <f>IFERROR(ROUND(Raming[[#This Row],[Hoeveelheid voorzien]]*Raming[[#This Row],[Aandeel 6]]/100,2),0)</f>
        <v>0</v>
      </c>
      <c r="AK277" s="323">
        <f>IFERROR(ROUND(Raming[[#This Row],[HV6]]*Raming[[#This Row],[EHP]],2),0)</f>
        <v>0</v>
      </c>
      <c r="AL277" s="324">
        <f>IFERROR(ROUND(Raming[[#This Row],[Hoeveelheid voorzien]]*Raming[[#This Row],[Aandeel 7]]/100,2),0)</f>
        <v>0</v>
      </c>
      <c r="AM277" s="324">
        <f>IFERROR(ROUND(Raming[[#This Row],[HV7]]*Raming[[#This Row],[EHP]],2),0)</f>
        <v>0</v>
      </c>
      <c r="AN277" s="89">
        <f>Raming[[#This Row],[HV7]]+Raming[[#This Row],[HV6]]+Raming[[#This Row],[HV5]]+Raming[[#This Row],[HV4]]+Raming[[#This Row],[HV3]]+Raming[[#This Row],[HV2]]+Raming[[#This Row],[HV1]]</f>
        <v>0</v>
      </c>
      <c r="AO277" s="89"/>
      <c r="AP277" s="94" t="str">
        <f>IFERROR(ROUND(AVERAGE(Raming[[#This Row],[kolom niet invullen]:[243/001]]),2),"")</f>
        <v/>
      </c>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row>
    <row r="278" spans="1:111">
      <c r="A278" s="156">
        <f>IF(Raming[[#This Row],[Nummering]]=1,SUM($B$9:B278),0)</f>
        <v>154</v>
      </c>
      <c r="B278" s="242">
        <f>IF(Raming[[#This Row],[Hoeveelheid voorzien]]&gt;0,1,0)</f>
        <v>1</v>
      </c>
      <c r="C278" s="116" t="s">
        <v>55</v>
      </c>
      <c r="D278" s="161" t="s">
        <v>581</v>
      </c>
      <c r="E278" s="276"/>
      <c r="F278" s="277" t="s">
        <v>582</v>
      </c>
      <c r="G278" s="278"/>
      <c r="H278" s="279"/>
      <c r="I278" s="23" t="s">
        <v>58</v>
      </c>
      <c r="J278" s="276" t="s">
        <v>296</v>
      </c>
      <c r="K278" s="280">
        <v>1.25</v>
      </c>
      <c r="L278" s="327"/>
      <c r="M278" s="48"/>
      <c r="N278" s="95" t="s">
        <v>713</v>
      </c>
      <c r="O278" s="280">
        <v>104</v>
      </c>
      <c r="P278" s="73">
        <f>Raming[[#This Row],[Hoeveelheid voorzien]]*Raming[[#This Row],[EHP]]</f>
        <v>130</v>
      </c>
      <c r="Q278" s="100" t="s">
        <v>64</v>
      </c>
      <c r="R278" s="328">
        <v>100</v>
      </c>
      <c r="S278" s="329"/>
      <c r="T278" s="330"/>
      <c r="U278" s="331"/>
      <c r="V278" s="332"/>
      <c r="W278" s="333"/>
      <c r="X278" s="334"/>
      <c r="Y278" s="89">
        <f>SUM(Raming[[#This Row],[Aquafin]:[Aandeel 7]])</f>
        <v>100</v>
      </c>
      <c r="Z278" s="318">
        <f>IFERROR(ROUND(Raming[[#This Row],[Hoeveelheid voorzien]]*Raming[[#This Row],[Aquafin]]/100,2),0)</f>
        <v>104</v>
      </c>
      <c r="AA278" s="318">
        <f>IFERROR(ROUND(Raming[[#This Row],[HV1]]*Raming[[#This Row],[EHP]],2),0)</f>
        <v>130</v>
      </c>
      <c r="AB278" s="319">
        <f>IFERROR(ROUND(Raming[[#This Row],[Hoeveelheid voorzien]]*Raming[[#This Row],[Aandeel 2]]/100,2),0)</f>
        <v>0</v>
      </c>
      <c r="AC278" s="319">
        <f>IFERROR(ROUND(Raming[[#This Row],[HV2]]*Raming[[#This Row],[EHP]],2),0)</f>
        <v>0</v>
      </c>
      <c r="AD278" s="320">
        <f>IFERROR(ROUND(Raming[[#This Row],[Hoeveelheid voorzien]]*Raming[[#This Row],[Aandeel 3]]/100,2),0)</f>
        <v>0</v>
      </c>
      <c r="AE278" s="320">
        <f>IFERROR(ROUND(Raming[[#This Row],[HV3]]*Raming[[#This Row],[EHP]],2),0)</f>
        <v>0</v>
      </c>
      <c r="AF278" s="321">
        <f>IFERROR(ROUND(Raming[[#This Row],[Hoeveelheid voorzien]]*Raming[[#This Row],[Aandeel 4]]/100,2),0)</f>
        <v>0</v>
      </c>
      <c r="AG278" s="321">
        <f>IFERROR(ROUND(Raming[[#This Row],[HV4]]*Raming[[#This Row],[EHP]],2),0)</f>
        <v>0</v>
      </c>
      <c r="AH278" s="322">
        <f>IFERROR(ROUND(Raming[[#This Row],[Hoeveelheid voorzien]]*Raming[[#This Row],[Aandeel 5]]/100,2),0)</f>
        <v>0</v>
      </c>
      <c r="AI278" s="322">
        <f>IFERROR(ROUND(Raming[[#This Row],[HV5]]*Raming[[#This Row],[EHP]],2),0)</f>
        <v>0</v>
      </c>
      <c r="AJ278" s="323">
        <f>IFERROR(ROUND(Raming[[#This Row],[Hoeveelheid voorzien]]*Raming[[#This Row],[Aandeel 6]]/100,2),0)</f>
        <v>0</v>
      </c>
      <c r="AK278" s="323">
        <f>IFERROR(ROUND(Raming[[#This Row],[HV6]]*Raming[[#This Row],[EHP]],2),0)</f>
        <v>0</v>
      </c>
      <c r="AL278" s="324">
        <f>IFERROR(ROUND(Raming[[#This Row],[Hoeveelheid voorzien]]*Raming[[#This Row],[Aandeel 7]]/100,2),0)</f>
        <v>0</v>
      </c>
      <c r="AM278" s="324">
        <f>IFERROR(ROUND(Raming[[#This Row],[HV7]]*Raming[[#This Row],[EHP]],2),0)</f>
        <v>0</v>
      </c>
      <c r="AN278" s="89">
        <f>Raming[[#This Row],[HV7]]+Raming[[#This Row],[HV6]]+Raming[[#This Row],[HV5]]+Raming[[#This Row],[HV4]]+Raming[[#This Row],[HV3]]+Raming[[#This Row],[HV2]]+Raming[[#This Row],[HV1]]</f>
        <v>104</v>
      </c>
      <c r="AO278" s="89"/>
      <c r="AP278" s="94" t="str">
        <f>IFERROR(ROUND(AVERAGE(Raming[[#This Row],[kolom niet invullen]:[243/001]]),2),"")</f>
        <v/>
      </c>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row>
    <row r="279" spans="1:111" ht="22.5">
      <c r="A279" s="156">
        <f>IF(Raming[[#This Row],[Nummering]]=1,SUM($B$9:B279),0)</f>
        <v>0</v>
      </c>
      <c r="B279" s="242">
        <f>IF(Raming[[#This Row],[Hoeveelheid voorzien]]&gt;0,1,0)</f>
        <v>0</v>
      </c>
      <c r="C279" s="132"/>
      <c r="D279" s="133"/>
      <c r="E279" s="134"/>
      <c r="F279" s="135" t="s">
        <v>671</v>
      </c>
      <c r="G279" s="136"/>
      <c r="H279" s="282" t="s">
        <v>682</v>
      </c>
      <c r="I279" s="133"/>
      <c r="J279" s="133" t="s">
        <v>28</v>
      </c>
      <c r="K279" s="165"/>
      <c r="L279" s="327"/>
      <c r="M279" s="48"/>
      <c r="N279" s="119"/>
      <c r="O279" s="165"/>
      <c r="P279" s="73">
        <f>Raming[[#This Row],[Hoeveelheid voorzien]]*Raming[[#This Row],[EHP]]</f>
        <v>0</v>
      </c>
      <c r="Q279" s="100"/>
      <c r="R279" s="328">
        <v>100</v>
      </c>
      <c r="S279" s="329"/>
      <c r="T279" s="330"/>
      <c r="U279" s="331"/>
      <c r="V279" s="332"/>
      <c r="W279" s="333"/>
      <c r="X279" s="334"/>
      <c r="Y279" s="89">
        <f>SUM(Raming[[#This Row],[Aquafin]:[Aandeel 7]])</f>
        <v>100</v>
      </c>
      <c r="Z279" s="318">
        <f>IFERROR(ROUND(Raming[[#This Row],[Hoeveelheid voorzien]]*Raming[[#This Row],[Aquafin]]/100,2),0)</f>
        <v>0</v>
      </c>
      <c r="AA279" s="318">
        <f>IFERROR(ROUND(Raming[[#This Row],[HV1]]*Raming[[#This Row],[EHP]],2),0)</f>
        <v>0</v>
      </c>
      <c r="AB279" s="319">
        <f>IFERROR(ROUND(Raming[[#This Row],[Hoeveelheid voorzien]]*Raming[[#This Row],[Aandeel 2]]/100,2),0)</f>
        <v>0</v>
      </c>
      <c r="AC279" s="319">
        <f>IFERROR(ROUND(Raming[[#This Row],[HV2]]*Raming[[#This Row],[EHP]],2),0)</f>
        <v>0</v>
      </c>
      <c r="AD279" s="320">
        <f>IFERROR(ROUND(Raming[[#This Row],[Hoeveelheid voorzien]]*Raming[[#This Row],[Aandeel 3]]/100,2),0)</f>
        <v>0</v>
      </c>
      <c r="AE279" s="320">
        <f>IFERROR(ROUND(Raming[[#This Row],[HV3]]*Raming[[#This Row],[EHP]],2),0)</f>
        <v>0</v>
      </c>
      <c r="AF279" s="321">
        <f>IFERROR(ROUND(Raming[[#This Row],[Hoeveelheid voorzien]]*Raming[[#This Row],[Aandeel 4]]/100,2),0)</f>
        <v>0</v>
      </c>
      <c r="AG279" s="321">
        <f>IFERROR(ROUND(Raming[[#This Row],[HV4]]*Raming[[#This Row],[EHP]],2),0)</f>
        <v>0</v>
      </c>
      <c r="AH279" s="322">
        <f>IFERROR(ROUND(Raming[[#This Row],[Hoeveelheid voorzien]]*Raming[[#This Row],[Aandeel 5]]/100,2),0)</f>
        <v>0</v>
      </c>
      <c r="AI279" s="322">
        <f>IFERROR(ROUND(Raming[[#This Row],[HV5]]*Raming[[#This Row],[EHP]],2),0)</f>
        <v>0</v>
      </c>
      <c r="AJ279" s="323">
        <f>IFERROR(ROUND(Raming[[#This Row],[Hoeveelheid voorzien]]*Raming[[#This Row],[Aandeel 6]]/100,2),0)</f>
        <v>0</v>
      </c>
      <c r="AK279" s="323">
        <f>IFERROR(ROUND(Raming[[#This Row],[HV6]]*Raming[[#This Row],[EHP]],2),0)</f>
        <v>0</v>
      </c>
      <c r="AL279" s="324">
        <f>IFERROR(ROUND(Raming[[#This Row],[Hoeveelheid voorzien]]*Raming[[#This Row],[Aandeel 7]]/100,2),0)</f>
        <v>0</v>
      </c>
      <c r="AM279" s="324">
        <f>IFERROR(ROUND(Raming[[#This Row],[HV7]]*Raming[[#This Row],[EHP]],2),0)</f>
        <v>0</v>
      </c>
      <c r="AN279" s="89">
        <f>Raming[[#This Row],[HV7]]+Raming[[#This Row],[HV6]]+Raming[[#This Row],[HV5]]+Raming[[#This Row],[HV4]]+Raming[[#This Row],[HV3]]+Raming[[#This Row],[HV2]]+Raming[[#This Row],[HV1]]</f>
        <v>0</v>
      </c>
      <c r="AO279" s="89"/>
      <c r="AP279" s="94" t="str">
        <f>IFERROR(ROUND(AVERAGE(Raming[[#This Row],[kolom niet invullen]:[243/001]]),2),"")</f>
        <v/>
      </c>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row>
    <row r="280" spans="1:111">
      <c r="A280" s="156">
        <f>IF(Raming[[#This Row],[Nummering]]=1,SUM($B$9:B280),0)</f>
        <v>0</v>
      </c>
      <c r="B280" s="242">
        <f>IF(Raming[[#This Row],[Hoeveelheid voorzien]]&gt;0,1,0)</f>
        <v>0</v>
      </c>
      <c r="C280" s="116"/>
      <c r="D280" s="275"/>
      <c r="E280" s="276"/>
      <c r="F280" s="277" t="s">
        <v>671</v>
      </c>
      <c r="G280" s="278"/>
      <c r="H280" s="279"/>
      <c r="I280" s="23"/>
      <c r="J280" s="276"/>
      <c r="K280" s="280"/>
      <c r="L280" s="327"/>
      <c r="M280" s="48"/>
      <c r="N280" s="122"/>
      <c r="O280" s="280"/>
      <c r="P280" s="73">
        <f>Raming[[#This Row],[Hoeveelheid voorzien]]*Raming[[#This Row],[EHP]]</f>
        <v>0</v>
      </c>
      <c r="Q280" s="100" t="s">
        <v>64</v>
      </c>
      <c r="R280" s="328">
        <v>100</v>
      </c>
      <c r="S280" s="329"/>
      <c r="T280" s="330"/>
      <c r="U280" s="331"/>
      <c r="V280" s="332"/>
      <c r="W280" s="333"/>
      <c r="X280" s="334"/>
      <c r="Y280" s="89">
        <f>SUM(Raming[[#This Row],[Aquafin]:[Aandeel 7]])</f>
        <v>100</v>
      </c>
      <c r="Z280" s="318">
        <f>IFERROR(ROUND(Raming[[#This Row],[Hoeveelheid voorzien]]*Raming[[#This Row],[Aquafin]]/100,2),0)</f>
        <v>0</v>
      </c>
      <c r="AA280" s="318">
        <f>IFERROR(ROUND(Raming[[#This Row],[HV1]]*Raming[[#This Row],[EHP]],2),0)</f>
        <v>0</v>
      </c>
      <c r="AB280" s="319">
        <f>IFERROR(ROUND(Raming[[#This Row],[Hoeveelheid voorzien]]*Raming[[#This Row],[Aandeel 2]]/100,2),0)</f>
        <v>0</v>
      </c>
      <c r="AC280" s="319">
        <f>IFERROR(ROUND(Raming[[#This Row],[HV2]]*Raming[[#This Row],[EHP]],2),0)</f>
        <v>0</v>
      </c>
      <c r="AD280" s="320">
        <f>IFERROR(ROUND(Raming[[#This Row],[Hoeveelheid voorzien]]*Raming[[#This Row],[Aandeel 3]]/100,2),0)</f>
        <v>0</v>
      </c>
      <c r="AE280" s="320">
        <f>IFERROR(ROUND(Raming[[#This Row],[HV3]]*Raming[[#This Row],[EHP]],2),0)</f>
        <v>0</v>
      </c>
      <c r="AF280" s="321">
        <f>IFERROR(ROUND(Raming[[#This Row],[Hoeveelheid voorzien]]*Raming[[#This Row],[Aandeel 4]]/100,2),0)</f>
        <v>0</v>
      </c>
      <c r="AG280" s="321">
        <f>IFERROR(ROUND(Raming[[#This Row],[HV4]]*Raming[[#This Row],[EHP]],2),0)</f>
        <v>0</v>
      </c>
      <c r="AH280" s="322">
        <f>IFERROR(ROUND(Raming[[#This Row],[Hoeveelheid voorzien]]*Raming[[#This Row],[Aandeel 5]]/100,2),0)</f>
        <v>0</v>
      </c>
      <c r="AI280" s="322">
        <f>IFERROR(ROUND(Raming[[#This Row],[HV5]]*Raming[[#This Row],[EHP]],2),0)</f>
        <v>0</v>
      </c>
      <c r="AJ280" s="323">
        <f>IFERROR(ROUND(Raming[[#This Row],[Hoeveelheid voorzien]]*Raming[[#This Row],[Aandeel 6]]/100,2),0)</f>
        <v>0</v>
      </c>
      <c r="AK280" s="323">
        <f>IFERROR(ROUND(Raming[[#This Row],[HV6]]*Raming[[#This Row],[EHP]],2),0)</f>
        <v>0</v>
      </c>
      <c r="AL280" s="324">
        <f>IFERROR(ROUND(Raming[[#This Row],[Hoeveelheid voorzien]]*Raming[[#This Row],[Aandeel 7]]/100,2),0)</f>
        <v>0</v>
      </c>
      <c r="AM280" s="324">
        <f>IFERROR(ROUND(Raming[[#This Row],[HV7]]*Raming[[#This Row],[EHP]],2),0)</f>
        <v>0</v>
      </c>
      <c r="AN280" s="89">
        <f>Raming[[#This Row],[HV7]]+Raming[[#This Row],[HV6]]+Raming[[#This Row],[HV5]]+Raming[[#This Row],[HV4]]+Raming[[#This Row],[HV3]]+Raming[[#This Row],[HV2]]+Raming[[#This Row],[HV1]]</f>
        <v>0</v>
      </c>
      <c r="AO280" s="89"/>
      <c r="AP280" s="94" t="str">
        <f>IFERROR(ROUND(AVERAGE(Raming[[#This Row],[kolom niet invullen]:[243/001]]),2),"")</f>
        <v/>
      </c>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row>
    <row r="281" spans="1:111">
      <c r="A281" s="156">
        <f>IF(Raming[[#This Row],[Nummering]]=1,SUM($B$9:B281),0)</f>
        <v>155</v>
      </c>
      <c r="B281" s="242">
        <f>IF(Raming[[#This Row],[Hoeveelheid voorzien]]&gt;0,1,0)</f>
        <v>1</v>
      </c>
      <c r="C281" s="116" t="s">
        <v>55</v>
      </c>
      <c r="D281" s="281" t="s">
        <v>677</v>
      </c>
      <c r="E281" s="276"/>
      <c r="F281" s="277" t="s">
        <v>147</v>
      </c>
      <c r="G281" s="278"/>
      <c r="H281" s="279"/>
      <c r="I281" s="23" t="s">
        <v>58</v>
      </c>
      <c r="J281" s="276" t="s">
        <v>296</v>
      </c>
      <c r="K281" s="280">
        <v>7.36</v>
      </c>
      <c r="L281" s="327"/>
      <c r="M281" s="48"/>
      <c r="N281" s="95" t="s">
        <v>713</v>
      </c>
      <c r="O281" s="280">
        <v>104</v>
      </c>
      <c r="P281" s="73">
        <f>Raming[[#This Row],[Hoeveelheid voorzien]]*Raming[[#This Row],[EHP]]</f>
        <v>765.44</v>
      </c>
      <c r="Q281" s="100" t="s">
        <v>64</v>
      </c>
      <c r="R281" s="328">
        <v>100</v>
      </c>
      <c r="S281" s="329"/>
      <c r="T281" s="330"/>
      <c r="U281" s="331"/>
      <c r="V281" s="332"/>
      <c r="W281" s="333"/>
      <c r="X281" s="334"/>
      <c r="Y281" s="89">
        <f>SUM(Raming[[#This Row],[Aquafin]:[Aandeel 7]])</f>
        <v>100</v>
      </c>
      <c r="Z281" s="318">
        <f>IFERROR(ROUND(Raming[[#This Row],[Hoeveelheid voorzien]]*Raming[[#This Row],[Aquafin]]/100,2),0)</f>
        <v>104</v>
      </c>
      <c r="AA281" s="318">
        <f>IFERROR(ROUND(Raming[[#This Row],[HV1]]*Raming[[#This Row],[EHP]],2),0)</f>
        <v>765.44</v>
      </c>
      <c r="AB281" s="319">
        <f>IFERROR(ROUND(Raming[[#This Row],[Hoeveelheid voorzien]]*Raming[[#This Row],[Aandeel 2]]/100,2),0)</f>
        <v>0</v>
      </c>
      <c r="AC281" s="319">
        <f>IFERROR(ROUND(Raming[[#This Row],[HV2]]*Raming[[#This Row],[EHP]],2),0)</f>
        <v>0</v>
      </c>
      <c r="AD281" s="320">
        <f>IFERROR(ROUND(Raming[[#This Row],[Hoeveelheid voorzien]]*Raming[[#This Row],[Aandeel 3]]/100,2),0)</f>
        <v>0</v>
      </c>
      <c r="AE281" s="320">
        <f>IFERROR(ROUND(Raming[[#This Row],[HV3]]*Raming[[#This Row],[EHP]],2),0)</f>
        <v>0</v>
      </c>
      <c r="AF281" s="321">
        <f>IFERROR(ROUND(Raming[[#This Row],[Hoeveelheid voorzien]]*Raming[[#This Row],[Aandeel 4]]/100,2),0)</f>
        <v>0</v>
      </c>
      <c r="AG281" s="321">
        <f>IFERROR(ROUND(Raming[[#This Row],[HV4]]*Raming[[#This Row],[EHP]],2),0)</f>
        <v>0</v>
      </c>
      <c r="AH281" s="322">
        <f>IFERROR(ROUND(Raming[[#This Row],[Hoeveelheid voorzien]]*Raming[[#This Row],[Aandeel 5]]/100,2),0)</f>
        <v>0</v>
      </c>
      <c r="AI281" s="322">
        <f>IFERROR(ROUND(Raming[[#This Row],[HV5]]*Raming[[#This Row],[EHP]],2),0)</f>
        <v>0</v>
      </c>
      <c r="AJ281" s="323">
        <f>IFERROR(ROUND(Raming[[#This Row],[Hoeveelheid voorzien]]*Raming[[#This Row],[Aandeel 6]]/100,2),0)</f>
        <v>0</v>
      </c>
      <c r="AK281" s="323">
        <f>IFERROR(ROUND(Raming[[#This Row],[HV6]]*Raming[[#This Row],[EHP]],2),0)</f>
        <v>0</v>
      </c>
      <c r="AL281" s="324">
        <f>IFERROR(ROUND(Raming[[#This Row],[Hoeveelheid voorzien]]*Raming[[#This Row],[Aandeel 7]]/100,2),0)</f>
        <v>0</v>
      </c>
      <c r="AM281" s="324">
        <f>IFERROR(ROUND(Raming[[#This Row],[HV7]]*Raming[[#This Row],[EHP]],2),0)</f>
        <v>0</v>
      </c>
      <c r="AN281" s="89">
        <f>Raming[[#This Row],[HV7]]+Raming[[#This Row],[HV6]]+Raming[[#This Row],[HV5]]+Raming[[#This Row],[HV4]]+Raming[[#This Row],[HV3]]+Raming[[#This Row],[HV2]]+Raming[[#This Row],[HV1]]</f>
        <v>104</v>
      </c>
      <c r="AO281" s="89"/>
      <c r="AP281" s="94" t="str">
        <f>IFERROR(ROUND(AVERAGE(Raming[[#This Row],[kolom niet invullen]:[243/001]]),2),"")</f>
        <v/>
      </c>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row>
    <row r="282" spans="1:111">
      <c r="A282" s="156">
        <f>IF(Raming[[#This Row],[Nummering]]=1,SUM($B$9:B282),0)</f>
        <v>0</v>
      </c>
      <c r="B282" s="242">
        <f>IF(Raming[[#This Row],[Hoeveelheid voorzien]]&gt;0,1,0)</f>
        <v>0</v>
      </c>
      <c r="C282" s="132"/>
      <c r="D282" s="133"/>
      <c r="E282" s="134"/>
      <c r="F282" s="135" t="s">
        <v>611</v>
      </c>
      <c r="G282" s="136"/>
      <c r="H282" s="282" t="s">
        <v>606</v>
      </c>
      <c r="I282" s="133"/>
      <c r="J282" s="133" t="s">
        <v>28</v>
      </c>
      <c r="K282" s="165"/>
      <c r="L282" s="327"/>
      <c r="M282" s="48"/>
      <c r="N282" s="119"/>
      <c r="O282" s="165"/>
      <c r="P282" s="73">
        <f>Raming[[#This Row],[Hoeveelheid voorzien]]*Raming[[#This Row],[EHP]]</f>
        <v>0</v>
      </c>
      <c r="Q282" s="100"/>
      <c r="R282" s="328">
        <v>100</v>
      </c>
      <c r="S282" s="329"/>
      <c r="T282" s="330"/>
      <c r="U282" s="331"/>
      <c r="V282" s="332"/>
      <c r="W282" s="333"/>
      <c r="X282" s="334"/>
      <c r="Y282" s="89">
        <f>SUM(Raming[[#This Row],[Aquafin]:[Aandeel 7]])</f>
        <v>100</v>
      </c>
      <c r="Z282" s="318">
        <f>IFERROR(ROUND(Raming[[#This Row],[Hoeveelheid voorzien]]*Raming[[#This Row],[Aquafin]]/100,2),0)</f>
        <v>0</v>
      </c>
      <c r="AA282" s="318">
        <f>IFERROR(ROUND(Raming[[#This Row],[HV1]]*Raming[[#This Row],[EHP]],2),0)</f>
        <v>0</v>
      </c>
      <c r="AB282" s="319">
        <f>IFERROR(ROUND(Raming[[#This Row],[Hoeveelheid voorzien]]*Raming[[#This Row],[Aandeel 2]]/100,2),0)</f>
        <v>0</v>
      </c>
      <c r="AC282" s="319">
        <f>IFERROR(ROUND(Raming[[#This Row],[HV2]]*Raming[[#This Row],[EHP]],2),0)</f>
        <v>0</v>
      </c>
      <c r="AD282" s="320">
        <f>IFERROR(ROUND(Raming[[#This Row],[Hoeveelheid voorzien]]*Raming[[#This Row],[Aandeel 3]]/100,2),0)</f>
        <v>0</v>
      </c>
      <c r="AE282" s="320">
        <f>IFERROR(ROUND(Raming[[#This Row],[HV3]]*Raming[[#This Row],[EHP]],2),0)</f>
        <v>0</v>
      </c>
      <c r="AF282" s="321">
        <f>IFERROR(ROUND(Raming[[#This Row],[Hoeveelheid voorzien]]*Raming[[#This Row],[Aandeel 4]]/100,2),0)</f>
        <v>0</v>
      </c>
      <c r="AG282" s="321">
        <f>IFERROR(ROUND(Raming[[#This Row],[HV4]]*Raming[[#This Row],[EHP]],2),0)</f>
        <v>0</v>
      </c>
      <c r="AH282" s="322">
        <f>IFERROR(ROUND(Raming[[#This Row],[Hoeveelheid voorzien]]*Raming[[#This Row],[Aandeel 5]]/100,2),0)</f>
        <v>0</v>
      </c>
      <c r="AI282" s="322">
        <f>IFERROR(ROUND(Raming[[#This Row],[HV5]]*Raming[[#This Row],[EHP]],2),0)</f>
        <v>0</v>
      </c>
      <c r="AJ282" s="323">
        <f>IFERROR(ROUND(Raming[[#This Row],[Hoeveelheid voorzien]]*Raming[[#This Row],[Aandeel 6]]/100,2),0)</f>
        <v>0</v>
      </c>
      <c r="AK282" s="323">
        <f>IFERROR(ROUND(Raming[[#This Row],[HV6]]*Raming[[#This Row],[EHP]],2),0)</f>
        <v>0</v>
      </c>
      <c r="AL282" s="324">
        <f>IFERROR(ROUND(Raming[[#This Row],[Hoeveelheid voorzien]]*Raming[[#This Row],[Aandeel 7]]/100,2),0)</f>
        <v>0</v>
      </c>
      <c r="AM282" s="324">
        <f>IFERROR(ROUND(Raming[[#This Row],[HV7]]*Raming[[#This Row],[EHP]],2),0)</f>
        <v>0</v>
      </c>
      <c r="AN282" s="89">
        <f>Raming[[#This Row],[HV7]]+Raming[[#This Row],[HV6]]+Raming[[#This Row],[HV5]]+Raming[[#This Row],[HV4]]+Raming[[#This Row],[HV3]]+Raming[[#This Row],[HV2]]+Raming[[#This Row],[HV1]]</f>
        <v>0</v>
      </c>
      <c r="AO282" s="89"/>
      <c r="AP282" s="94" t="str">
        <f>IFERROR(ROUND(AVERAGE(Raming[[#This Row],[kolom niet invullen]:[243/001]]),2),"")</f>
        <v/>
      </c>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row>
    <row r="283" spans="1:111">
      <c r="A283" s="156">
        <f>IF(Raming[[#This Row],[Nummering]]=1,SUM($B$9:B283),0)</f>
        <v>0</v>
      </c>
      <c r="B283" s="242">
        <f>IF(Raming[[#This Row],[Hoeveelheid voorzien]]&gt;0,1,0)</f>
        <v>0</v>
      </c>
      <c r="C283" s="116"/>
      <c r="D283" s="275"/>
      <c r="E283" s="276"/>
      <c r="F283" s="277" t="s">
        <v>611</v>
      </c>
      <c r="G283" s="278"/>
      <c r="H283" s="279"/>
      <c r="I283" s="23"/>
      <c r="J283" s="276"/>
      <c r="K283" s="280"/>
      <c r="L283" s="327"/>
      <c r="M283" s="48"/>
      <c r="N283" s="122"/>
      <c r="O283" s="280"/>
      <c r="P283" s="73">
        <f>Raming[[#This Row],[Hoeveelheid voorzien]]*Raming[[#This Row],[EHP]]</f>
        <v>0</v>
      </c>
      <c r="Q283" s="100" t="s">
        <v>64</v>
      </c>
      <c r="R283" s="328">
        <v>100</v>
      </c>
      <c r="S283" s="329"/>
      <c r="T283" s="330"/>
      <c r="U283" s="331"/>
      <c r="V283" s="332"/>
      <c r="W283" s="333"/>
      <c r="X283" s="334"/>
      <c r="Y283" s="89">
        <f>SUM(Raming[[#This Row],[Aquafin]:[Aandeel 7]])</f>
        <v>100</v>
      </c>
      <c r="Z283" s="318">
        <f>IFERROR(ROUND(Raming[[#This Row],[Hoeveelheid voorzien]]*Raming[[#This Row],[Aquafin]]/100,2),0)</f>
        <v>0</v>
      </c>
      <c r="AA283" s="318">
        <f>IFERROR(ROUND(Raming[[#This Row],[HV1]]*Raming[[#This Row],[EHP]],2),0)</f>
        <v>0</v>
      </c>
      <c r="AB283" s="319">
        <f>IFERROR(ROUND(Raming[[#This Row],[Hoeveelheid voorzien]]*Raming[[#This Row],[Aandeel 2]]/100,2),0)</f>
        <v>0</v>
      </c>
      <c r="AC283" s="319">
        <f>IFERROR(ROUND(Raming[[#This Row],[HV2]]*Raming[[#This Row],[EHP]],2),0)</f>
        <v>0</v>
      </c>
      <c r="AD283" s="320">
        <f>IFERROR(ROUND(Raming[[#This Row],[Hoeveelheid voorzien]]*Raming[[#This Row],[Aandeel 3]]/100,2),0)</f>
        <v>0</v>
      </c>
      <c r="AE283" s="320">
        <f>IFERROR(ROUND(Raming[[#This Row],[HV3]]*Raming[[#This Row],[EHP]],2),0)</f>
        <v>0</v>
      </c>
      <c r="AF283" s="321">
        <f>IFERROR(ROUND(Raming[[#This Row],[Hoeveelheid voorzien]]*Raming[[#This Row],[Aandeel 4]]/100,2),0)</f>
        <v>0</v>
      </c>
      <c r="AG283" s="321">
        <f>IFERROR(ROUND(Raming[[#This Row],[HV4]]*Raming[[#This Row],[EHP]],2),0)</f>
        <v>0</v>
      </c>
      <c r="AH283" s="322">
        <f>IFERROR(ROUND(Raming[[#This Row],[Hoeveelheid voorzien]]*Raming[[#This Row],[Aandeel 5]]/100,2),0)</f>
        <v>0</v>
      </c>
      <c r="AI283" s="322">
        <f>IFERROR(ROUND(Raming[[#This Row],[HV5]]*Raming[[#This Row],[EHP]],2),0)</f>
        <v>0</v>
      </c>
      <c r="AJ283" s="323">
        <f>IFERROR(ROUND(Raming[[#This Row],[Hoeveelheid voorzien]]*Raming[[#This Row],[Aandeel 6]]/100,2),0)</f>
        <v>0</v>
      </c>
      <c r="AK283" s="323">
        <f>IFERROR(ROUND(Raming[[#This Row],[HV6]]*Raming[[#This Row],[EHP]],2),0)</f>
        <v>0</v>
      </c>
      <c r="AL283" s="324">
        <f>IFERROR(ROUND(Raming[[#This Row],[Hoeveelheid voorzien]]*Raming[[#This Row],[Aandeel 7]]/100,2),0)</f>
        <v>0</v>
      </c>
      <c r="AM283" s="324">
        <f>IFERROR(ROUND(Raming[[#This Row],[HV7]]*Raming[[#This Row],[EHP]],2),0)</f>
        <v>0</v>
      </c>
      <c r="AN283" s="89">
        <f>Raming[[#This Row],[HV7]]+Raming[[#This Row],[HV6]]+Raming[[#This Row],[HV5]]+Raming[[#This Row],[HV4]]+Raming[[#This Row],[HV3]]+Raming[[#This Row],[HV2]]+Raming[[#This Row],[HV1]]</f>
        <v>0</v>
      </c>
      <c r="AO283" s="89"/>
      <c r="AP283" s="94" t="str">
        <f>IFERROR(ROUND(AVERAGE(Raming[[#This Row],[kolom niet invullen]:[243/001]]),2),"")</f>
        <v/>
      </c>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row>
    <row r="284" spans="1:111">
      <c r="A284" s="156">
        <f>IF(Raming[[#This Row],[Nummering]]=1,SUM($B$9:B284),0)</f>
        <v>156</v>
      </c>
      <c r="B284" s="242">
        <f>IF(Raming[[#This Row],[Hoeveelheid voorzien]]&gt;0,1,0)</f>
        <v>1</v>
      </c>
      <c r="C284" s="116" t="s">
        <v>55</v>
      </c>
      <c r="D284" s="281" t="s">
        <v>678</v>
      </c>
      <c r="E284" s="276"/>
      <c r="F284" s="277" t="s">
        <v>672</v>
      </c>
      <c r="G284" s="278"/>
      <c r="H284" s="279"/>
      <c r="I284" s="23" t="s">
        <v>58</v>
      </c>
      <c r="J284" s="276" t="s">
        <v>63</v>
      </c>
      <c r="K284" s="280">
        <v>11.63</v>
      </c>
      <c r="L284" s="327"/>
      <c r="M284" s="48"/>
      <c r="N284" s="95" t="s">
        <v>713</v>
      </c>
      <c r="O284" s="280">
        <v>32</v>
      </c>
      <c r="P284" s="73">
        <f>Raming[[#This Row],[Hoeveelheid voorzien]]*Raming[[#This Row],[EHP]]</f>
        <v>372.16</v>
      </c>
      <c r="Q284" s="100" t="s">
        <v>64</v>
      </c>
      <c r="R284" s="328">
        <v>100</v>
      </c>
      <c r="S284" s="329"/>
      <c r="T284" s="330"/>
      <c r="U284" s="331"/>
      <c r="V284" s="332"/>
      <c r="W284" s="333"/>
      <c r="X284" s="334"/>
      <c r="Y284" s="89">
        <f>SUM(Raming[[#This Row],[Aquafin]:[Aandeel 7]])</f>
        <v>100</v>
      </c>
      <c r="Z284" s="318">
        <f>IFERROR(ROUND(Raming[[#This Row],[Hoeveelheid voorzien]]*Raming[[#This Row],[Aquafin]]/100,2),0)</f>
        <v>32</v>
      </c>
      <c r="AA284" s="318">
        <f>IFERROR(ROUND(Raming[[#This Row],[HV1]]*Raming[[#This Row],[EHP]],2),0)</f>
        <v>372.16</v>
      </c>
      <c r="AB284" s="319">
        <f>IFERROR(ROUND(Raming[[#This Row],[Hoeveelheid voorzien]]*Raming[[#This Row],[Aandeel 2]]/100,2),0)</f>
        <v>0</v>
      </c>
      <c r="AC284" s="319">
        <f>IFERROR(ROUND(Raming[[#This Row],[HV2]]*Raming[[#This Row],[EHP]],2),0)</f>
        <v>0</v>
      </c>
      <c r="AD284" s="320">
        <f>IFERROR(ROUND(Raming[[#This Row],[Hoeveelheid voorzien]]*Raming[[#This Row],[Aandeel 3]]/100,2),0)</f>
        <v>0</v>
      </c>
      <c r="AE284" s="320">
        <f>IFERROR(ROUND(Raming[[#This Row],[HV3]]*Raming[[#This Row],[EHP]],2),0)</f>
        <v>0</v>
      </c>
      <c r="AF284" s="321">
        <f>IFERROR(ROUND(Raming[[#This Row],[Hoeveelheid voorzien]]*Raming[[#This Row],[Aandeel 4]]/100,2),0)</f>
        <v>0</v>
      </c>
      <c r="AG284" s="321">
        <f>IFERROR(ROUND(Raming[[#This Row],[HV4]]*Raming[[#This Row],[EHP]],2),0)</f>
        <v>0</v>
      </c>
      <c r="AH284" s="322">
        <f>IFERROR(ROUND(Raming[[#This Row],[Hoeveelheid voorzien]]*Raming[[#This Row],[Aandeel 5]]/100,2),0)</f>
        <v>0</v>
      </c>
      <c r="AI284" s="322">
        <f>IFERROR(ROUND(Raming[[#This Row],[HV5]]*Raming[[#This Row],[EHP]],2),0)</f>
        <v>0</v>
      </c>
      <c r="AJ284" s="323">
        <f>IFERROR(ROUND(Raming[[#This Row],[Hoeveelheid voorzien]]*Raming[[#This Row],[Aandeel 6]]/100,2),0)</f>
        <v>0</v>
      </c>
      <c r="AK284" s="323">
        <f>IFERROR(ROUND(Raming[[#This Row],[HV6]]*Raming[[#This Row],[EHP]],2),0)</f>
        <v>0</v>
      </c>
      <c r="AL284" s="324">
        <f>IFERROR(ROUND(Raming[[#This Row],[Hoeveelheid voorzien]]*Raming[[#This Row],[Aandeel 7]]/100,2),0)</f>
        <v>0</v>
      </c>
      <c r="AM284" s="324">
        <f>IFERROR(ROUND(Raming[[#This Row],[HV7]]*Raming[[#This Row],[EHP]],2),0)</f>
        <v>0</v>
      </c>
      <c r="AN284" s="89">
        <f>Raming[[#This Row],[HV7]]+Raming[[#This Row],[HV6]]+Raming[[#This Row],[HV5]]+Raming[[#This Row],[HV4]]+Raming[[#This Row],[HV3]]+Raming[[#This Row],[HV2]]+Raming[[#This Row],[HV1]]</f>
        <v>32</v>
      </c>
      <c r="AO284" s="89"/>
      <c r="AP284" s="94" t="str">
        <f>IFERROR(ROUND(AVERAGE(Raming[[#This Row],[kolom niet invullen]:[243/001]]),2),"")</f>
        <v/>
      </c>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row>
    <row r="285" spans="1:111">
      <c r="A285" s="156">
        <f>IF(Raming[[#This Row],[Nummering]]=1,SUM($B$9:B285),0)</f>
        <v>0</v>
      </c>
      <c r="B285" s="242">
        <f>IF(Raming[[#This Row],[Hoeveelheid voorzien]]&gt;0,1,0)</f>
        <v>0</v>
      </c>
      <c r="C285" s="132"/>
      <c r="D285" s="133"/>
      <c r="E285" s="134"/>
      <c r="F285" s="135" t="s">
        <v>673</v>
      </c>
      <c r="G285" s="136"/>
      <c r="H285" s="282" t="s">
        <v>681</v>
      </c>
      <c r="I285" s="133"/>
      <c r="J285" s="133" t="s">
        <v>28</v>
      </c>
      <c r="K285" s="165"/>
      <c r="L285" s="327"/>
      <c r="M285" s="48"/>
      <c r="N285" s="119"/>
      <c r="O285" s="165"/>
      <c r="P285" s="73">
        <f>Raming[[#This Row],[Hoeveelheid voorzien]]*Raming[[#This Row],[EHP]]</f>
        <v>0</v>
      </c>
      <c r="Q285" s="100"/>
      <c r="R285" s="328">
        <v>100</v>
      </c>
      <c r="S285" s="329"/>
      <c r="T285" s="330"/>
      <c r="U285" s="331"/>
      <c r="V285" s="332"/>
      <c r="W285" s="333"/>
      <c r="X285" s="334"/>
      <c r="Y285" s="89">
        <f>SUM(Raming[[#This Row],[Aquafin]:[Aandeel 7]])</f>
        <v>100</v>
      </c>
      <c r="Z285" s="318">
        <f>IFERROR(ROUND(Raming[[#This Row],[Hoeveelheid voorzien]]*Raming[[#This Row],[Aquafin]]/100,2),0)</f>
        <v>0</v>
      </c>
      <c r="AA285" s="318">
        <f>IFERROR(ROUND(Raming[[#This Row],[HV1]]*Raming[[#This Row],[EHP]],2),0)</f>
        <v>0</v>
      </c>
      <c r="AB285" s="319">
        <f>IFERROR(ROUND(Raming[[#This Row],[Hoeveelheid voorzien]]*Raming[[#This Row],[Aandeel 2]]/100,2),0)</f>
        <v>0</v>
      </c>
      <c r="AC285" s="319">
        <f>IFERROR(ROUND(Raming[[#This Row],[HV2]]*Raming[[#This Row],[EHP]],2),0)</f>
        <v>0</v>
      </c>
      <c r="AD285" s="320">
        <f>IFERROR(ROUND(Raming[[#This Row],[Hoeveelheid voorzien]]*Raming[[#This Row],[Aandeel 3]]/100,2),0)</f>
        <v>0</v>
      </c>
      <c r="AE285" s="320">
        <f>IFERROR(ROUND(Raming[[#This Row],[HV3]]*Raming[[#This Row],[EHP]],2),0)</f>
        <v>0</v>
      </c>
      <c r="AF285" s="321">
        <f>IFERROR(ROUND(Raming[[#This Row],[Hoeveelheid voorzien]]*Raming[[#This Row],[Aandeel 4]]/100,2),0)</f>
        <v>0</v>
      </c>
      <c r="AG285" s="321">
        <f>IFERROR(ROUND(Raming[[#This Row],[HV4]]*Raming[[#This Row],[EHP]],2),0)</f>
        <v>0</v>
      </c>
      <c r="AH285" s="322">
        <f>IFERROR(ROUND(Raming[[#This Row],[Hoeveelheid voorzien]]*Raming[[#This Row],[Aandeel 5]]/100,2),0)</f>
        <v>0</v>
      </c>
      <c r="AI285" s="322">
        <f>IFERROR(ROUND(Raming[[#This Row],[HV5]]*Raming[[#This Row],[EHP]],2),0)</f>
        <v>0</v>
      </c>
      <c r="AJ285" s="323">
        <f>IFERROR(ROUND(Raming[[#This Row],[Hoeveelheid voorzien]]*Raming[[#This Row],[Aandeel 6]]/100,2),0)</f>
        <v>0</v>
      </c>
      <c r="AK285" s="323">
        <f>IFERROR(ROUND(Raming[[#This Row],[HV6]]*Raming[[#This Row],[EHP]],2),0)</f>
        <v>0</v>
      </c>
      <c r="AL285" s="324">
        <f>IFERROR(ROUND(Raming[[#This Row],[Hoeveelheid voorzien]]*Raming[[#This Row],[Aandeel 7]]/100,2),0)</f>
        <v>0</v>
      </c>
      <c r="AM285" s="324">
        <f>IFERROR(ROUND(Raming[[#This Row],[HV7]]*Raming[[#This Row],[EHP]],2),0)</f>
        <v>0</v>
      </c>
      <c r="AN285" s="89">
        <f>Raming[[#This Row],[HV7]]+Raming[[#This Row],[HV6]]+Raming[[#This Row],[HV5]]+Raming[[#This Row],[HV4]]+Raming[[#This Row],[HV3]]+Raming[[#This Row],[HV2]]+Raming[[#This Row],[HV1]]</f>
        <v>0</v>
      </c>
      <c r="AO285" s="89"/>
      <c r="AP285" s="94" t="str">
        <f>IFERROR(ROUND(AVERAGE(Raming[[#This Row],[kolom niet invullen]:[243/001]]),2),"")</f>
        <v/>
      </c>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row>
    <row r="286" spans="1:111">
      <c r="A286" s="156">
        <f>IF(Raming[[#This Row],[Nummering]]=1,SUM($B$9:B286),0)</f>
        <v>0</v>
      </c>
      <c r="B286" s="242">
        <f>IF(Raming[[#This Row],[Hoeveelheid voorzien]]&gt;0,1,0)</f>
        <v>0</v>
      </c>
      <c r="C286" s="116"/>
      <c r="D286" s="275"/>
      <c r="E286" s="276"/>
      <c r="F286" s="120" t="s">
        <v>673</v>
      </c>
      <c r="G286" s="278"/>
      <c r="H286" s="279"/>
      <c r="I286" s="23"/>
      <c r="J286" s="276"/>
      <c r="K286" s="280"/>
      <c r="L286" s="327"/>
      <c r="M286" s="48"/>
      <c r="N286" s="122"/>
      <c r="O286" s="280"/>
      <c r="P286" s="73">
        <f>Raming[[#This Row],[Hoeveelheid voorzien]]*Raming[[#This Row],[EHP]]</f>
        <v>0</v>
      </c>
      <c r="Q286" s="100" t="s">
        <v>64</v>
      </c>
      <c r="R286" s="328">
        <v>100</v>
      </c>
      <c r="S286" s="329"/>
      <c r="T286" s="330"/>
      <c r="U286" s="331"/>
      <c r="V286" s="332"/>
      <c r="W286" s="333"/>
      <c r="X286" s="334"/>
      <c r="Y286" s="89">
        <f>SUM(Raming[[#This Row],[Aquafin]:[Aandeel 7]])</f>
        <v>100</v>
      </c>
      <c r="Z286" s="318">
        <f>IFERROR(ROUND(Raming[[#This Row],[Hoeveelheid voorzien]]*Raming[[#This Row],[Aquafin]]/100,2),0)</f>
        <v>0</v>
      </c>
      <c r="AA286" s="318">
        <f>IFERROR(ROUND(Raming[[#This Row],[HV1]]*Raming[[#This Row],[EHP]],2),0)</f>
        <v>0</v>
      </c>
      <c r="AB286" s="319">
        <f>IFERROR(ROUND(Raming[[#This Row],[Hoeveelheid voorzien]]*Raming[[#This Row],[Aandeel 2]]/100,2),0)</f>
        <v>0</v>
      </c>
      <c r="AC286" s="319">
        <f>IFERROR(ROUND(Raming[[#This Row],[HV2]]*Raming[[#This Row],[EHP]],2),0)</f>
        <v>0</v>
      </c>
      <c r="AD286" s="320">
        <f>IFERROR(ROUND(Raming[[#This Row],[Hoeveelheid voorzien]]*Raming[[#This Row],[Aandeel 3]]/100,2),0)</f>
        <v>0</v>
      </c>
      <c r="AE286" s="320">
        <f>IFERROR(ROUND(Raming[[#This Row],[HV3]]*Raming[[#This Row],[EHP]],2),0)</f>
        <v>0</v>
      </c>
      <c r="AF286" s="321">
        <f>IFERROR(ROUND(Raming[[#This Row],[Hoeveelheid voorzien]]*Raming[[#This Row],[Aandeel 4]]/100,2),0)</f>
        <v>0</v>
      </c>
      <c r="AG286" s="321">
        <f>IFERROR(ROUND(Raming[[#This Row],[HV4]]*Raming[[#This Row],[EHP]],2),0)</f>
        <v>0</v>
      </c>
      <c r="AH286" s="322">
        <f>IFERROR(ROUND(Raming[[#This Row],[Hoeveelheid voorzien]]*Raming[[#This Row],[Aandeel 5]]/100,2),0)</f>
        <v>0</v>
      </c>
      <c r="AI286" s="322">
        <f>IFERROR(ROUND(Raming[[#This Row],[HV5]]*Raming[[#This Row],[EHP]],2),0)</f>
        <v>0</v>
      </c>
      <c r="AJ286" s="323">
        <f>IFERROR(ROUND(Raming[[#This Row],[Hoeveelheid voorzien]]*Raming[[#This Row],[Aandeel 6]]/100,2),0)</f>
        <v>0</v>
      </c>
      <c r="AK286" s="323">
        <f>IFERROR(ROUND(Raming[[#This Row],[HV6]]*Raming[[#This Row],[EHP]],2),0)</f>
        <v>0</v>
      </c>
      <c r="AL286" s="324">
        <f>IFERROR(ROUND(Raming[[#This Row],[Hoeveelheid voorzien]]*Raming[[#This Row],[Aandeel 7]]/100,2),0)</f>
        <v>0</v>
      </c>
      <c r="AM286" s="324">
        <f>IFERROR(ROUND(Raming[[#This Row],[HV7]]*Raming[[#This Row],[EHP]],2),0)</f>
        <v>0</v>
      </c>
      <c r="AN286" s="89">
        <f>Raming[[#This Row],[HV7]]+Raming[[#This Row],[HV6]]+Raming[[#This Row],[HV5]]+Raming[[#This Row],[HV4]]+Raming[[#This Row],[HV3]]+Raming[[#This Row],[HV2]]+Raming[[#This Row],[HV1]]</f>
        <v>0</v>
      </c>
      <c r="AO286" s="89"/>
      <c r="AP286" s="94" t="str">
        <f>IFERROR(ROUND(AVERAGE(Raming[[#This Row],[kolom niet invullen]:[243/001]]),2),"")</f>
        <v/>
      </c>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row>
    <row r="287" spans="1:111">
      <c r="A287" s="156">
        <f>IF(Raming[[#This Row],[Nummering]]=1,SUM($B$9:B287),0)</f>
        <v>157</v>
      </c>
      <c r="B287" s="242">
        <f>IF(Raming[[#This Row],[Hoeveelheid voorzien]]&gt;0,1,0)</f>
        <v>1</v>
      </c>
      <c r="C287" s="116" t="s">
        <v>55</v>
      </c>
      <c r="D287" s="281" t="s">
        <v>679</v>
      </c>
      <c r="E287" s="276"/>
      <c r="F287" s="120" t="s">
        <v>674</v>
      </c>
      <c r="G287" s="278"/>
      <c r="H287" s="279"/>
      <c r="I287" s="23" t="s">
        <v>58</v>
      </c>
      <c r="J287" s="276" t="s">
        <v>296</v>
      </c>
      <c r="K287" s="280">
        <v>12.99</v>
      </c>
      <c r="L287" s="327"/>
      <c r="M287" s="48"/>
      <c r="N287" s="95" t="s">
        <v>713</v>
      </c>
      <c r="O287" s="280">
        <v>80</v>
      </c>
      <c r="P287" s="73">
        <f>Raming[[#This Row],[Hoeveelheid voorzien]]*Raming[[#This Row],[EHP]]</f>
        <v>1039.2</v>
      </c>
      <c r="Q287" s="100" t="s">
        <v>64</v>
      </c>
      <c r="R287" s="328">
        <v>100</v>
      </c>
      <c r="S287" s="329"/>
      <c r="T287" s="330"/>
      <c r="U287" s="331"/>
      <c r="V287" s="332"/>
      <c r="W287" s="333"/>
      <c r="X287" s="334"/>
      <c r="Y287" s="89">
        <f>SUM(Raming[[#This Row],[Aquafin]:[Aandeel 7]])</f>
        <v>100</v>
      </c>
      <c r="Z287" s="318">
        <f>IFERROR(ROUND(Raming[[#This Row],[Hoeveelheid voorzien]]*Raming[[#This Row],[Aquafin]]/100,2),0)</f>
        <v>80</v>
      </c>
      <c r="AA287" s="318">
        <f>IFERROR(ROUND(Raming[[#This Row],[HV1]]*Raming[[#This Row],[EHP]],2),0)</f>
        <v>1039.2</v>
      </c>
      <c r="AB287" s="319">
        <f>IFERROR(ROUND(Raming[[#This Row],[Hoeveelheid voorzien]]*Raming[[#This Row],[Aandeel 2]]/100,2),0)</f>
        <v>0</v>
      </c>
      <c r="AC287" s="319">
        <f>IFERROR(ROUND(Raming[[#This Row],[HV2]]*Raming[[#This Row],[EHP]],2),0)</f>
        <v>0</v>
      </c>
      <c r="AD287" s="320">
        <f>IFERROR(ROUND(Raming[[#This Row],[Hoeveelheid voorzien]]*Raming[[#This Row],[Aandeel 3]]/100,2),0)</f>
        <v>0</v>
      </c>
      <c r="AE287" s="320">
        <f>IFERROR(ROUND(Raming[[#This Row],[HV3]]*Raming[[#This Row],[EHP]],2),0)</f>
        <v>0</v>
      </c>
      <c r="AF287" s="321">
        <f>IFERROR(ROUND(Raming[[#This Row],[Hoeveelheid voorzien]]*Raming[[#This Row],[Aandeel 4]]/100,2),0)</f>
        <v>0</v>
      </c>
      <c r="AG287" s="321">
        <f>IFERROR(ROUND(Raming[[#This Row],[HV4]]*Raming[[#This Row],[EHP]],2),0)</f>
        <v>0</v>
      </c>
      <c r="AH287" s="322">
        <f>IFERROR(ROUND(Raming[[#This Row],[Hoeveelheid voorzien]]*Raming[[#This Row],[Aandeel 5]]/100,2),0)</f>
        <v>0</v>
      </c>
      <c r="AI287" s="322">
        <f>IFERROR(ROUND(Raming[[#This Row],[HV5]]*Raming[[#This Row],[EHP]],2),0)</f>
        <v>0</v>
      </c>
      <c r="AJ287" s="323">
        <f>IFERROR(ROUND(Raming[[#This Row],[Hoeveelheid voorzien]]*Raming[[#This Row],[Aandeel 6]]/100,2),0)</f>
        <v>0</v>
      </c>
      <c r="AK287" s="323">
        <f>IFERROR(ROUND(Raming[[#This Row],[HV6]]*Raming[[#This Row],[EHP]],2),0)</f>
        <v>0</v>
      </c>
      <c r="AL287" s="324">
        <f>IFERROR(ROUND(Raming[[#This Row],[Hoeveelheid voorzien]]*Raming[[#This Row],[Aandeel 7]]/100,2),0)</f>
        <v>0</v>
      </c>
      <c r="AM287" s="324">
        <f>IFERROR(ROUND(Raming[[#This Row],[HV7]]*Raming[[#This Row],[EHP]],2),0)</f>
        <v>0</v>
      </c>
      <c r="AN287" s="89">
        <f>Raming[[#This Row],[HV7]]+Raming[[#This Row],[HV6]]+Raming[[#This Row],[HV5]]+Raming[[#This Row],[HV4]]+Raming[[#This Row],[HV3]]+Raming[[#This Row],[HV2]]+Raming[[#This Row],[HV1]]</f>
        <v>80</v>
      </c>
      <c r="AO287" s="89"/>
      <c r="AP287" s="94" t="str">
        <f>IFERROR(ROUND(AVERAGE(Raming[[#This Row],[kolom niet invullen]:[243/001]]),2),"")</f>
        <v/>
      </c>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row>
    <row r="288" spans="1:111">
      <c r="A288" s="156">
        <f>IF(Raming[[#This Row],[Nummering]]=1,SUM($B$9:B288),0)</f>
        <v>0</v>
      </c>
      <c r="B288" s="242">
        <f>IF(Raming[[#This Row],[Hoeveelheid voorzien]]&gt;0,1,0)</f>
        <v>0</v>
      </c>
      <c r="C288" s="132"/>
      <c r="D288" s="133"/>
      <c r="E288" s="134"/>
      <c r="F288" s="135" t="s">
        <v>675</v>
      </c>
      <c r="G288" s="136"/>
      <c r="H288" s="282" t="s">
        <v>681</v>
      </c>
      <c r="I288" s="133"/>
      <c r="J288" s="133" t="s">
        <v>28</v>
      </c>
      <c r="K288" s="165"/>
      <c r="L288" s="327"/>
      <c r="M288" s="48"/>
      <c r="N288" s="119"/>
      <c r="O288" s="165"/>
      <c r="P288" s="73">
        <f>Raming[[#This Row],[Hoeveelheid voorzien]]*Raming[[#This Row],[EHP]]</f>
        <v>0</v>
      </c>
      <c r="Q288" s="100"/>
      <c r="R288" s="328">
        <v>100</v>
      </c>
      <c r="S288" s="329"/>
      <c r="T288" s="330"/>
      <c r="U288" s="331"/>
      <c r="V288" s="332"/>
      <c r="W288" s="333"/>
      <c r="X288" s="334"/>
      <c r="Y288" s="89">
        <f>SUM(Raming[[#This Row],[Aquafin]:[Aandeel 7]])</f>
        <v>100</v>
      </c>
      <c r="Z288" s="318">
        <f>IFERROR(ROUND(Raming[[#This Row],[Hoeveelheid voorzien]]*Raming[[#This Row],[Aquafin]]/100,2),0)</f>
        <v>0</v>
      </c>
      <c r="AA288" s="318">
        <f>IFERROR(ROUND(Raming[[#This Row],[HV1]]*Raming[[#This Row],[EHP]],2),0)</f>
        <v>0</v>
      </c>
      <c r="AB288" s="319">
        <f>IFERROR(ROUND(Raming[[#This Row],[Hoeveelheid voorzien]]*Raming[[#This Row],[Aandeel 2]]/100,2),0)</f>
        <v>0</v>
      </c>
      <c r="AC288" s="319">
        <f>IFERROR(ROUND(Raming[[#This Row],[HV2]]*Raming[[#This Row],[EHP]],2),0)</f>
        <v>0</v>
      </c>
      <c r="AD288" s="320">
        <f>IFERROR(ROUND(Raming[[#This Row],[Hoeveelheid voorzien]]*Raming[[#This Row],[Aandeel 3]]/100,2),0)</f>
        <v>0</v>
      </c>
      <c r="AE288" s="320">
        <f>IFERROR(ROUND(Raming[[#This Row],[HV3]]*Raming[[#This Row],[EHP]],2),0)</f>
        <v>0</v>
      </c>
      <c r="AF288" s="321">
        <f>IFERROR(ROUND(Raming[[#This Row],[Hoeveelheid voorzien]]*Raming[[#This Row],[Aandeel 4]]/100,2),0)</f>
        <v>0</v>
      </c>
      <c r="AG288" s="321">
        <f>IFERROR(ROUND(Raming[[#This Row],[HV4]]*Raming[[#This Row],[EHP]],2),0)</f>
        <v>0</v>
      </c>
      <c r="AH288" s="322">
        <f>IFERROR(ROUND(Raming[[#This Row],[Hoeveelheid voorzien]]*Raming[[#This Row],[Aandeel 5]]/100,2),0)</f>
        <v>0</v>
      </c>
      <c r="AI288" s="322">
        <f>IFERROR(ROUND(Raming[[#This Row],[HV5]]*Raming[[#This Row],[EHP]],2),0)</f>
        <v>0</v>
      </c>
      <c r="AJ288" s="323">
        <f>IFERROR(ROUND(Raming[[#This Row],[Hoeveelheid voorzien]]*Raming[[#This Row],[Aandeel 6]]/100,2),0)</f>
        <v>0</v>
      </c>
      <c r="AK288" s="323">
        <f>IFERROR(ROUND(Raming[[#This Row],[HV6]]*Raming[[#This Row],[EHP]],2),0)</f>
        <v>0</v>
      </c>
      <c r="AL288" s="324">
        <f>IFERROR(ROUND(Raming[[#This Row],[Hoeveelheid voorzien]]*Raming[[#This Row],[Aandeel 7]]/100,2),0)</f>
        <v>0</v>
      </c>
      <c r="AM288" s="324">
        <f>IFERROR(ROUND(Raming[[#This Row],[HV7]]*Raming[[#This Row],[EHP]],2),0)</f>
        <v>0</v>
      </c>
      <c r="AN288" s="89">
        <f>Raming[[#This Row],[HV7]]+Raming[[#This Row],[HV6]]+Raming[[#This Row],[HV5]]+Raming[[#This Row],[HV4]]+Raming[[#This Row],[HV3]]+Raming[[#This Row],[HV2]]+Raming[[#This Row],[HV1]]</f>
        <v>0</v>
      </c>
      <c r="AO288" s="89"/>
      <c r="AP288" s="94" t="str">
        <f>IFERROR(ROUND(AVERAGE(Raming[[#This Row],[kolom niet invullen]:[243/001]]),2),"")</f>
        <v/>
      </c>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row>
    <row r="289" spans="1:111">
      <c r="A289" s="156">
        <f>IF(Raming[[#This Row],[Nummering]]=1,SUM($B$9:B289),0)</f>
        <v>0</v>
      </c>
      <c r="B289" s="242">
        <f>IF(Raming[[#This Row],[Hoeveelheid voorzien]]&gt;0,1,0)</f>
        <v>0</v>
      </c>
      <c r="C289" s="116"/>
      <c r="D289" s="275"/>
      <c r="E289" s="276"/>
      <c r="F289" s="120" t="s">
        <v>675</v>
      </c>
      <c r="G289" s="278"/>
      <c r="H289" s="279"/>
      <c r="I289" s="23"/>
      <c r="J289" s="276"/>
      <c r="K289" s="280"/>
      <c r="L289" s="327"/>
      <c r="M289" s="48"/>
      <c r="N289" s="122"/>
      <c r="O289" s="280"/>
      <c r="P289" s="73">
        <f>Raming[[#This Row],[Hoeveelheid voorzien]]*Raming[[#This Row],[EHP]]</f>
        <v>0</v>
      </c>
      <c r="Q289" s="100" t="s">
        <v>64</v>
      </c>
      <c r="R289" s="328">
        <v>100</v>
      </c>
      <c r="S289" s="329"/>
      <c r="T289" s="330"/>
      <c r="U289" s="331"/>
      <c r="V289" s="332"/>
      <c r="W289" s="333"/>
      <c r="X289" s="334"/>
      <c r="Y289" s="89">
        <f>SUM(Raming[[#This Row],[Aquafin]:[Aandeel 7]])</f>
        <v>100</v>
      </c>
      <c r="Z289" s="318">
        <f>IFERROR(ROUND(Raming[[#This Row],[Hoeveelheid voorzien]]*Raming[[#This Row],[Aquafin]]/100,2),0)</f>
        <v>0</v>
      </c>
      <c r="AA289" s="318">
        <f>IFERROR(ROUND(Raming[[#This Row],[HV1]]*Raming[[#This Row],[EHP]],2),0)</f>
        <v>0</v>
      </c>
      <c r="AB289" s="319">
        <f>IFERROR(ROUND(Raming[[#This Row],[Hoeveelheid voorzien]]*Raming[[#This Row],[Aandeel 2]]/100,2),0)</f>
        <v>0</v>
      </c>
      <c r="AC289" s="319">
        <f>IFERROR(ROUND(Raming[[#This Row],[HV2]]*Raming[[#This Row],[EHP]],2),0)</f>
        <v>0</v>
      </c>
      <c r="AD289" s="320">
        <f>IFERROR(ROUND(Raming[[#This Row],[Hoeveelheid voorzien]]*Raming[[#This Row],[Aandeel 3]]/100,2),0)</f>
        <v>0</v>
      </c>
      <c r="AE289" s="320">
        <f>IFERROR(ROUND(Raming[[#This Row],[HV3]]*Raming[[#This Row],[EHP]],2),0)</f>
        <v>0</v>
      </c>
      <c r="AF289" s="321">
        <f>IFERROR(ROUND(Raming[[#This Row],[Hoeveelheid voorzien]]*Raming[[#This Row],[Aandeel 4]]/100,2),0)</f>
        <v>0</v>
      </c>
      <c r="AG289" s="321">
        <f>IFERROR(ROUND(Raming[[#This Row],[HV4]]*Raming[[#This Row],[EHP]],2),0)</f>
        <v>0</v>
      </c>
      <c r="AH289" s="322">
        <f>IFERROR(ROUND(Raming[[#This Row],[Hoeveelheid voorzien]]*Raming[[#This Row],[Aandeel 5]]/100,2),0)</f>
        <v>0</v>
      </c>
      <c r="AI289" s="322">
        <f>IFERROR(ROUND(Raming[[#This Row],[HV5]]*Raming[[#This Row],[EHP]],2),0)</f>
        <v>0</v>
      </c>
      <c r="AJ289" s="323">
        <f>IFERROR(ROUND(Raming[[#This Row],[Hoeveelheid voorzien]]*Raming[[#This Row],[Aandeel 6]]/100,2),0)</f>
        <v>0</v>
      </c>
      <c r="AK289" s="323">
        <f>IFERROR(ROUND(Raming[[#This Row],[HV6]]*Raming[[#This Row],[EHP]],2),0)</f>
        <v>0</v>
      </c>
      <c r="AL289" s="324">
        <f>IFERROR(ROUND(Raming[[#This Row],[Hoeveelheid voorzien]]*Raming[[#This Row],[Aandeel 7]]/100,2),0)</f>
        <v>0</v>
      </c>
      <c r="AM289" s="324">
        <f>IFERROR(ROUND(Raming[[#This Row],[HV7]]*Raming[[#This Row],[EHP]],2),0)</f>
        <v>0</v>
      </c>
      <c r="AN289" s="89">
        <f>Raming[[#This Row],[HV7]]+Raming[[#This Row],[HV6]]+Raming[[#This Row],[HV5]]+Raming[[#This Row],[HV4]]+Raming[[#This Row],[HV3]]+Raming[[#This Row],[HV2]]+Raming[[#This Row],[HV1]]</f>
        <v>0</v>
      </c>
      <c r="AO289" s="89"/>
      <c r="AP289" s="94" t="str">
        <f>IFERROR(ROUND(AVERAGE(Raming[[#This Row],[kolom niet invullen]:[243/001]]),2),"")</f>
        <v/>
      </c>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row>
    <row r="290" spans="1:111">
      <c r="A290" s="156">
        <f>IF(Raming[[#This Row],[Nummering]]=1,SUM($B$9:B290),0)</f>
        <v>158</v>
      </c>
      <c r="B290" s="242">
        <f>IF(Raming[[#This Row],[Hoeveelheid voorzien]]&gt;0,1,0)</f>
        <v>1</v>
      </c>
      <c r="C290" s="116" t="s">
        <v>55</v>
      </c>
      <c r="D290" s="281" t="s">
        <v>680</v>
      </c>
      <c r="E290" s="276"/>
      <c r="F290" s="120" t="s">
        <v>676</v>
      </c>
      <c r="G290" s="278"/>
      <c r="H290" s="279"/>
      <c r="I290" s="23" t="s">
        <v>58</v>
      </c>
      <c r="J290" s="276" t="s">
        <v>296</v>
      </c>
      <c r="K290" s="280">
        <v>13.55</v>
      </c>
      <c r="L290" s="327"/>
      <c r="M290" s="48"/>
      <c r="N290" s="95" t="s">
        <v>713</v>
      </c>
      <c r="O290" s="280">
        <v>80</v>
      </c>
      <c r="P290" s="73">
        <f>Raming[[#This Row],[Hoeveelheid voorzien]]*Raming[[#This Row],[EHP]]</f>
        <v>1084</v>
      </c>
      <c r="Q290" s="100" t="s">
        <v>64</v>
      </c>
      <c r="R290" s="328">
        <v>100</v>
      </c>
      <c r="S290" s="329"/>
      <c r="T290" s="330"/>
      <c r="U290" s="331"/>
      <c r="V290" s="332"/>
      <c r="W290" s="333"/>
      <c r="X290" s="334"/>
      <c r="Y290" s="89">
        <f>SUM(Raming[[#This Row],[Aquafin]:[Aandeel 7]])</f>
        <v>100</v>
      </c>
      <c r="Z290" s="318">
        <f>IFERROR(ROUND(Raming[[#This Row],[Hoeveelheid voorzien]]*Raming[[#This Row],[Aquafin]]/100,2),0)</f>
        <v>80</v>
      </c>
      <c r="AA290" s="318">
        <f>IFERROR(ROUND(Raming[[#This Row],[HV1]]*Raming[[#This Row],[EHP]],2),0)</f>
        <v>1084</v>
      </c>
      <c r="AB290" s="319">
        <f>IFERROR(ROUND(Raming[[#This Row],[Hoeveelheid voorzien]]*Raming[[#This Row],[Aandeel 2]]/100,2),0)</f>
        <v>0</v>
      </c>
      <c r="AC290" s="319">
        <f>IFERROR(ROUND(Raming[[#This Row],[HV2]]*Raming[[#This Row],[EHP]],2),0)</f>
        <v>0</v>
      </c>
      <c r="AD290" s="320">
        <f>IFERROR(ROUND(Raming[[#This Row],[Hoeveelheid voorzien]]*Raming[[#This Row],[Aandeel 3]]/100,2),0)</f>
        <v>0</v>
      </c>
      <c r="AE290" s="320">
        <f>IFERROR(ROUND(Raming[[#This Row],[HV3]]*Raming[[#This Row],[EHP]],2),0)</f>
        <v>0</v>
      </c>
      <c r="AF290" s="321">
        <f>IFERROR(ROUND(Raming[[#This Row],[Hoeveelheid voorzien]]*Raming[[#This Row],[Aandeel 4]]/100,2),0)</f>
        <v>0</v>
      </c>
      <c r="AG290" s="321">
        <f>IFERROR(ROUND(Raming[[#This Row],[HV4]]*Raming[[#This Row],[EHP]],2),0)</f>
        <v>0</v>
      </c>
      <c r="AH290" s="322">
        <f>IFERROR(ROUND(Raming[[#This Row],[Hoeveelheid voorzien]]*Raming[[#This Row],[Aandeel 5]]/100,2),0)</f>
        <v>0</v>
      </c>
      <c r="AI290" s="322">
        <f>IFERROR(ROUND(Raming[[#This Row],[HV5]]*Raming[[#This Row],[EHP]],2),0)</f>
        <v>0</v>
      </c>
      <c r="AJ290" s="323">
        <f>IFERROR(ROUND(Raming[[#This Row],[Hoeveelheid voorzien]]*Raming[[#This Row],[Aandeel 6]]/100,2),0)</f>
        <v>0</v>
      </c>
      <c r="AK290" s="323">
        <f>IFERROR(ROUND(Raming[[#This Row],[HV6]]*Raming[[#This Row],[EHP]],2),0)</f>
        <v>0</v>
      </c>
      <c r="AL290" s="324">
        <f>IFERROR(ROUND(Raming[[#This Row],[Hoeveelheid voorzien]]*Raming[[#This Row],[Aandeel 7]]/100,2),0)</f>
        <v>0</v>
      </c>
      <c r="AM290" s="324">
        <f>IFERROR(ROUND(Raming[[#This Row],[HV7]]*Raming[[#This Row],[EHP]],2),0)</f>
        <v>0</v>
      </c>
      <c r="AN290" s="89">
        <f>Raming[[#This Row],[HV7]]+Raming[[#This Row],[HV6]]+Raming[[#This Row],[HV5]]+Raming[[#This Row],[HV4]]+Raming[[#This Row],[HV3]]+Raming[[#This Row],[HV2]]+Raming[[#This Row],[HV1]]</f>
        <v>80</v>
      </c>
      <c r="AO290" s="89"/>
      <c r="AP290" s="94" t="str">
        <f>IFERROR(ROUND(AVERAGE(Raming[[#This Row],[kolom niet invullen]:[243/001]]),2),"")</f>
        <v/>
      </c>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row>
    <row r="291" spans="1:111">
      <c r="A291" s="156">
        <f>IF(Raming[[#This Row],[Nummering]]=1,SUM($B$9:B291),0)</f>
        <v>0</v>
      </c>
      <c r="B291" s="242">
        <f>IF(Raming[[#This Row],[Hoeveelheid voorzien]]&gt;0,1,0)</f>
        <v>0</v>
      </c>
      <c r="C291" s="132"/>
      <c r="D291" s="133"/>
      <c r="E291" s="134"/>
      <c r="F291" s="135" t="s">
        <v>303</v>
      </c>
      <c r="G291" s="136"/>
      <c r="H291" s="283" t="s">
        <v>304</v>
      </c>
      <c r="I291" s="133"/>
      <c r="J291" s="133" t="s">
        <v>28</v>
      </c>
      <c r="K291" s="165"/>
      <c r="L291" s="327"/>
      <c r="M291" s="48"/>
      <c r="N291" s="119"/>
      <c r="O291" s="165"/>
      <c r="P291" s="73">
        <f>Raming[[#This Row],[Hoeveelheid voorzien]]*Raming[[#This Row],[EHP]]</f>
        <v>0</v>
      </c>
      <c r="Q291" s="100"/>
      <c r="R291" s="328">
        <v>100</v>
      </c>
      <c r="S291" s="329"/>
      <c r="T291" s="330"/>
      <c r="U291" s="331"/>
      <c r="V291" s="332"/>
      <c r="W291" s="333"/>
      <c r="X291" s="334"/>
      <c r="Y291" s="89">
        <f>SUM(Raming[[#This Row],[Aquafin]:[Aandeel 7]])</f>
        <v>100</v>
      </c>
      <c r="Z291" s="318">
        <f>IFERROR(ROUND(Raming[[#This Row],[Hoeveelheid voorzien]]*Raming[[#This Row],[Aquafin]]/100,2),0)</f>
        <v>0</v>
      </c>
      <c r="AA291" s="318">
        <f>IFERROR(ROUND(Raming[[#This Row],[HV1]]*Raming[[#This Row],[EHP]],2),0)</f>
        <v>0</v>
      </c>
      <c r="AB291" s="319">
        <f>IFERROR(ROUND(Raming[[#This Row],[Hoeveelheid voorzien]]*Raming[[#This Row],[Aandeel 2]]/100,2),0)</f>
        <v>0</v>
      </c>
      <c r="AC291" s="319">
        <f>IFERROR(ROUND(Raming[[#This Row],[HV2]]*Raming[[#This Row],[EHP]],2),0)</f>
        <v>0</v>
      </c>
      <c r="AD291" s="320">
        <f>IFERROR(ROUND(Raming[[#This Row],[Hoeveelheid voorzien]]*Raming[[#This Row],[Aandeel 3]]/100,2),0)</f>
        <v>0</v>
      </c>
      <c r="AE291" s="320">
        <f>IFERROR(ROUND(Raming[[#This Row],[HV3]]*Raming[[#This Row],[EHP]],2),0)</f>
        <v>0</v>
      </c>
      <c r="AF291" s="321">
        <f>IFERROR(ROUND(Raming[[#This Row],[Hoeveelheid voorzien]]*Raming[[#This Row],[Aandeel 4]]/100,2),0)</f>
        <v>0</v>
      </c>
      <c r="AG291" s="321">
        <f>IFERROR(ROUND(Raming[[#This Row],[HV4]]*Raming[[#This Row],[EHP]],2),0)</f>
        <v>0</v>
      </c>
      <c r="AH291" s="322">
        <f>IFERROR(ROUND(Raming[[#This Row],[Hoeveelheid voorzien]]*Raming[[#This Row],[Aandeel 5]]/100,2),0)</f>
        <v>0</v>
      </c>
      <c r="AI291" s="322">
        <f>IFERROR(ROUND(Raming[[#This Row],[HV5]]*Raming[[#This Row],[EHP]],2),0)</f>
        <v>0</v>
      </c>
      <c r="AJ291" s="323">
        <f>IFERROR(ROUND(Raming[[#This Row],[Hoeveelheid voorzien]]*Raming[[#This Row],[Aandeel 6]]/100,2),0)</f>
        <v>0</v>
      </c>
      <c r="AK291" s="323">
        <f>IFERROR(ROUND(Raming[[#This Row],[HV6]]*Raming[[#This Row],[EHP]],2),0)</f>
        <v>0</v>
      </c>
      <c r="AL291" s="324">
        <f>IFERROR(ROUND(Raming[[#This Row],[Hoeveelheid voorzien]]*Raming[[#This Row],[Aandeel 7]]/100,2),0)</f>
        <v>0</v>
      </c>
      <c r="AM291" s="324">
        <f>IFERROR(ROUND(Raming[[#This Row],[HV7]]*Raming[[#This Row],[EHP]],2),0)</f>
        <v>0</v>
      </c>
      <c r="AN291" s="89">
        <f>Raming[[#This Row],[HV7]]+Raming[[#This Row],[HV6]]+Raming[[#This Row],[HV5]]+Raming[[#This Row],[HV4]]+Raming[[#This Row],[HV3]]+Raming[[#This Row],[HV2]]+Raming[[#This Row],[HV1]]</f>
        <v>0</v>
      </c>
      <c r="AO291" s="89"/>
      <c r="AP291" s="94" t="str">
        <f>IFERROR(ROUND(AVERAGE(Raming[[#This Row],[kolom niet invullen]:[243/001]]),2),"")</f>
        <v/>
      </c>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row>
    <row r="292" spans="1:111">
      <c r="A292" s="156">
        <f>IF(Raming[[#This Row],[Nummering]]=1,SUM($B$9:B292),0)</f>
        <v>0</v>
      </c>
      <c r="B292" s="242">
        <f>IF(Raming[[#This Row],[Hoeveelheid voorzien]]&gt;0,1,0)</f>
        <v>0</v>
      </c>
      <c r="C292" s="116"/>
      <c r="D292" s="275"/>
      <c r="E292" s="276"/>
      <c r="F292" s="120" t="s">
        <v>303</v>
      </c>
      <c r="G292" s="278"/>
      <c r="H292" s="279"/>
      <c r="I292" s="23"/>
      <c r="J292" s="276"/>
      <c r="K292" s="280"/>
      <c r="L292" s="327"/>
      <c r="M292" s="48"/>
      <c r="N292" s="122"/>
      <c r="O292" s="280"/>
      <c r="P292" s="73">
        <f>Raming[[#This Row],[Hoeveelheid voorzien]]*Raming[[#This Row],[EHP]]</f>
        <v>0</v>
      </c>
      <c r="Q292" s="100" t="s">
        <v>64</v>
      </c>
      <c r="R292" s="328">
        <v>100</v>
      </c>
      <c r="S292" s="329"/>
      <c r="T292" s="330"/>
      <c r="U292" s="331"/>
      <c r="V292" s="332"/>
      <c r="W292" s="333"/>
      <c r="X292" s="334"/>
      <c r="Y292" s="89">
        <f>SUM(Raming[[#This Row],[Aquafin]:[Aandeel 7]])</f>
        <v>100</v>
      </c>
      <c r="Z292" s="318">
        <f>IFERROR(ROUND(Raming[[#This Row],[Hoeveelheid voorzien]]*Raming[[#This Row],[Aquafin]]/100,2),0)</f>
        <v>0</v>
      </c>
      <c r="AA292" s="318">
        <f>IFERROR(ROUND(Raming[[#This Row],[HV1]]*Raming[[#This Row],[EHP]],2),0)</f>
        <v>0</v>
      </c>
      <c r="AB292" s="319">
        <f>IFERROR(ROUND(Raming[[#This Row],[Hoeveelheid voorzien]]*Raming[[#This Row],[Aandeel 2]]/100,2),0)</f>
        <v>0</v>
      </c>
      <c r="AC292" s="319">
        <f>IFERROR(ROUND(Raming[[#This Row],[HV2]]*Raming[[#This Row],[EHP]],2),0)</f>
        <v>0</v>
      </c>
      <c r="AD292" s="320">
        <f>IFERROR(ROUND(Raming[[#This Row],[Hoeveelheid voorzien]]*Raming[[#This Row],[Aandeel 3]]/100,2),0)</f>
        <v>0</v>
      </c>
      <c r="AE292" s="320">
        <f>IFERROR(ROUND(Raming[[#This Row],[HV3]]*Raming[[#This Row],[EHP]],2),0)</f>
        <v>0</v>
      </c>
      <c r="AF292" s="321">
        <f>IFERROR(ROUND(Raming[[#This Row],[Hoeveelheid voorzien]]*Raming[[#This Row],[Aandeel 4]]/100,2),0)</f>
        <v>0</v>
      </c>
      <c r="AG292" s="321">
        <f>IFERROR(ROUND(Raming[[#This Row],[HV4]]*Raming[[#This Row],[EHP]],2),0)</f>
        <v>0</v>
      </c>
      <c r="AH292" s="322">
        <f>IFERROR(ROUND(Raming[[#This Row],[Hoeveelheid voorzien]]*Raming[[#This Row],[Aandeel 5]]/100,2),0)</f>
        <v>0</v>
      </c>
      <c r="AI292" s="322">
        <f>IFERROR(ROUND(Raming[[#This Row],[HV5]]*Raming[[#This Row],[EHP]],2),0)</f>
        <v>0</v>
      </c>
      <c r="AJ292" s="323">
        <f>IFERROR(ROUND(Raming[[#This Row],[Hoeveelheid voorzien]]*Raming[[#This Row],[Aandeel 6]]/100,2),0)</f>
        <v>0</v>
      </c>
      <c r="AK292" s="323">
        <f>IFERROR(ROUND(Raming[[#This Row],[HV6]]*Raming[[#This Row],[EHP]],2),0)</f>
        <v>0</v>
      </c>
      <c r="AL292" s="324">
        <f>IFERROR(ROUND(Raming[[#This Row],[Hoeveelheid voorzien]]*Raming[[#This Row],[Aandeel 7]]/100,2),0)</f>
        <v>0</v>
      </c>
      <c r="AM292" s="324">
        <f>IFERROR(ROUND(Raming[[#This Row],[HV7]]*Raming[[#This Row],[EHP]],2),0)</f>
        <v>0</v>
      </c>
      <c r="AN292" s="89">
        <f>Raming[[#This Row],[HV7]]+Raming[[#This Row],[HV6]]+Raming[[#This Row],[HV5]]+Raming[[#This Row],[HV4]]+Raming[[#This Row],[HV3]]+Raming[[#This Row],[HV2]]+Raming[[#This Row],[HV1]]</f>
        <v>0</v>
      </c>
      <c r="AO292" s="89"/>
      <c r="AP292" s="94" t="str">
        <f>IFERROR(ROUND(AVERAGE(Raming[[#This Row],[kolom niet invullen]:[243/001]]),2),"")</f>
        <v/>
      </c>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row>
    <row r="293" spans="1:111">
      <c r="A293" s="156">
        <f>IF(Raming[[#This Row],[Nummering]]=1,SUM($B$9:B293),0)</f>
        <v>159</v>
      </c>
      <c r="B293" s="242">
        <f>IF(Raming[[#This Row],[Hoeveelheid voorzien]]&gt;0,1,0)</f>
        <v>1</v>
      </c>
      <c r="C293" s="116" t="s">
        <v>55</v>
      </c>
      <c r="D293" s="117" t="s">
        <v>305</v>
      </c>
      <c r="E293" s="276"/>
      <c r="F293" s="120" t="s">
        <v>306</v>
      </c>
      <c r="G293" s="278"/>
      <c r="H293" s="279"/>
      <c r="I293" s="23" t="s">
        <v>58</v>
      </c>
      <c r="J293" s="276" t="s">
        <v>63</v>
      </c>
      <c r="K293" s="280">
        <v>19.38</v>
      </c>
      <c r="L293" s="327"/>
      <c r="M293" s="48"/>
      <c r="N293" s="95" t="s">
        <v>713</v>
      </c>
      <c r="O293" s="280">
        <v>32</v>
      </c>
      <c r="P293" s="73">
        <f>Raming[[#This Row],[Hoeveelheid voorzien]]*Raming[[#This Row],[EHP]]</f>
        <v>620.16</v>
      </c>
      <c r="Q293" s="100" t="s">
        <v>64</v>
      </c>
      <c r="R293" s="328">
        <v>100</v>
      </c>
      <c r="S293" s="329"/>
      <c r="T293" s="330"/>
      <c r="U293" s="331"/>
      <c r="V293" s="332"/>
      <c r="W293" s="333"/>
      <c r="X293" s="334"/>
      <c r="Y293" s="89">
        <f>SUM(Raming[[#This Row],[Aquafin]:[Aandeel 7]])</f>
        <v>100</v>
      </c>
      <c r="Z293" s="318">
        <f>IFERROR(ROUND(Raming[[#This Row],[Hoeveelheid voorzien]]*Raming[[#This Row],[Aquafin]]/100,2),0)</f>
        <v>32</v>
      </c>
      <c r="AA293" s="318">
        <f>IFERROR(ROUND(Raming[[#This Row],[HV1]]*Raming[[#This Row],[EHP]],2),0)</f>
        <v>620.16</v>
      </c>
      <c r="AB293" s="319">
        <f>IFERROR(ROUND(Raming[[#This Row],[Hoeveelheid voorzien]]*Raming[[#This Row],[Aandeel 2]]/100,2),0)</f>
        <v>0</v>
      </c>
      <c r="AC293" s="319">
        <f>IFERROR(ROUND(Raming[[#This Row],[HV2]]*Raming[[#This Row],[EHP]],2),0)</f>
        <v>0</v>
      </c>
      <c r="AD293" s="320">
        <f>IFERROR(ROUND(Raming[[#This Row],[Hoeveelheid voorzien]]*Raming[[#This Row],[Aandeel 3]]/100,2),0)</f>
        <v>0</v>
      </c>
      <c r="AE293" s="320">
        <f>IFERROR(ROUND(Raming[[#This Row],[HV3]]*Raming[[#This Row],[EHP]],2),0)</f>
        <v>0</v>
      </c>
      <c r="AF293" s="321">
        <f>IFERROR(ROUND(Raming[[#This Row],[Hoeveelheid voorzien]]*Raming[[#This Row],[Aandeel 4]]/100,2),0)</f>
        <v>0</v>
      </c>
      <c r="AG293" s="321">
        <f>IFERROR(ROUND(Raming[[#This Row],[HV4]]*Raming[[#This Row],[EHP]],2),0)</f>
        <v>0</v>
      </c>
      <c r="AH293" s="322">
        <f>IFERROR(ROUND(Raming[[#This Row],[Hoeveelheid voorzien]]*Raming[[#This Row],[Aandeel 5]]/100,2),0)</f>
        <v>0</v>
      </c>
      <c r="AI293" s="322">
        <f>IFERROR(ROUND(Raming[[#This Row],[HV5]]*Raming[[#This Row],[EHP]],2),0)</f>
        <v>0</v>
      </c>
      <c r="AJ293" s="323">
        <f>IFERROR(ROUND(Raming[[#This Row],[Hoeveelheid voorzien]]*Raming[[#This Row],[Aandeel 6]]/100,2),0)</f>
        <v>0</v>
      </c>
      <c r="AK293" s="323">
        <f>IFERROR(ROUND(Raming[[#This Row],[HV6]]*Raming[[#This Row],[EHP]],2),0)</f>
        <v>0</v>
      </c>
      <c r="AL293" s="324">
        <f>IFERROR(ROUND(Raming[[#This Row],[Hoeveelheid voorzien]]*Raming[[#This Row],[Aandeel 7]]/100,2),0)</f>
        <v>0</v>
      </c>
      <c r="AM293" s="324">
        <f>IFERROR(ROUND(Raming[[#This Row],[HV7]]*Raming[[#This Row],[EHP]],2),0)</f>
        <v>0</v>
      </c>
      <c r="AN293" s="89">
        <f>Raming[[#This Row],[HV7]]+Raming[[#This Row],[HV6]]+Raming[[#This Row],[HV5]]+Raming[[#This Row],[HV4]]+Raming[[#This Row],[HV3]]+Raming[[#This Row],[HV2]]+Raming[[#This Row],[HV1]]</f>
        <v>32</v>
      </c>
      <c r="AO293" s="89"/>
      <c r="AP293" s="94" t="str">
        <f>IFERROR(ROUND(AVERAGE(Raming[[#This Row],[kolom niet invullen]:[243/001]]),2),"")</f>
        <v/>
      </c>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row>
    <row r="294" spans="1:111">
      <c r="A294" s="156">
        <f>IF(Raming[[#This Row],[Nummering]]=1,SUM($B$9:B294),0)</f>
        <v>0</v>
      </c>
      <c r="B294" s="242">
        <f>IF(Raming[[#This Row],[Hoeveelheid voorzien]]&gt;0,1,0)</f>
        <v>0</v>
      </c>
      <c r="C294" s="132"/>
      <c r="D294" s="133"/>
      <c r="E294" s="134"/>
      <c r="F294" s="135" t="s">
        <v>314</v>
      </c>
      <c r="G294" s="136"/>
      <c r="H294" s="283" t="s">
        <v>304</v>
      </c>
      <c r="I294" s="133"/>
      <c r="J294" s="133" t="s">
        <v>28</v>
      </c>
      <c r="K294" s="165"/>
      <c r="L294" s="327"/>
      <c r="M294" s="48"/>
      <c r="N294" s="119"/>
      <c r="O294" s="165"/>
      <c r="P294" s="73">
        <f>Raming[[#This Row],[Hoeveelheid voorzien]]*Raming[[#This Row],[EHP]]</f>
        <v>0</v>
      </c>
      <c r="Q294" s="100"/>
      <c r="R294" s="328">
        <v>100</v>
      </c>
      <c r="S294" s="329"/>
      <c r="T294" s="330"/>
      <c r="U294" s="331"/>
      <c r="V294" s="332"/>
      <c r="W294" s="333"/>
      <c r="X294" s="334"/>
      <c r="Y294" s="89">
        <f>SUM(Raming[[#This Row],[Aquafin]:[Aandeel 7]])</f>
        <v>100</v>
      </c>
      <c r="Z294" s="318">
        <f>IFERROR(ROUND(Raming[[#This Row],[Hoeveelheid voorzien]]*Raming[[#This Row],[Aquafin]]/100,2),0)</f>
        <v>0</v>
      </c>
      <c r="AA294" s="318">
        <f>IFERROR(ROUND(Raming[[#This Row],[HV1]]*Raming[[#This Row],[EHP]],2),0)</f>
        <v>0</v>
      </c>
      <c r="AB294" s="319">
        <f>IFERROR(ROUND(Raming[[#This Row],[Hoeveelheid voorzien]]*Raming[[#This Row],[Aandeel 2]]/100,2),0)</f>
        <v>0</v>
      </c>
      <c r="AC294" s="319">
        <f>IFERROR(ROUND(Raming[[#This Row],[HV2]]*Raming[[#This Row],[EHP]],2),0)</f>
        <v>0</v>
      </c>
      <c r="AD294" s="320">
        <f>IFERROR(ROUND(Raming[[#This Row],[Hoeveelheid voorzien]]*Raming[[#This Row],[Aandeel 3]]/100,2),0)</f>
        <v>0</v>
      </c>
      <c r="AE294" s="320">
        <f>IFERROR(ROUND(Raming[[#This Row],[HV3]]*Raming[[#This Row],[EHP]],2),0)</f>
        <v>0</v>
      </c>
      <c r="AF294" s="321">
        <f>IFERROR(ROUND(Raming[[#This Row],[Hoeveelheid voorzien]]*Raming[[#This Row],[Aandeel 4]]/100,2),0)</f>
        <v>0</v>
      </c>
      <c r="AG294" s="321">
        <f>IFERROR(ROUND(Raming[[#This Row],[HV4]]*Raming[[#This Row],[EHP]],2),0)</f>
        <v>0</v>
      </c>
      <c r="AH294" s="322">
        <f>IFERROR(ROUND(Raming[[#This Row],[Hoeveelheid voorzien]]*Raming[[#This Row],[Aandeel 5]]/100,2),0)</f>
        <v>0</v>
      </c>
      <c r="AI294" s="322">
        <f>IFERROR(ROUND(Raming[[#This Row],[HV5]]*Raming[[#This Row],[EHP]],2),0)</f>
        <v>0</v>
      </c>
      <c r="AJ294" s="323">
        <f>IFERROR(ROUND(Raming[[#This Row],[Hoeveelheid voorzien]]*Raming[[#This Row],[Aandeel 6]]/100,2),0)</f>
        <v>0</v>
      </c>
      <c r="AK294" s="323">
        <f>IFERROR(ROUND(Raming[[#This Row],[HV6]]*Raming[[#This Row],[EHP]],2),0)</f>
        <v>0</v>
      </c>
      <c r="AL294" s="324">
        <f>IFERROR(ROUND(Raming[[#This Row],[Hoeveelheid voorzien]]*Raming[[#This Row],[Aandeel 7]]/100,2),0)</f>
        <v>0</v>
      </c>
      <c r="AM294" s="324">
        <f>IFERROR(ROUND(Raming[[#This Row],[HV7]]*Raming[[#This Row],[EHP]],2),0)</f>
        <v>0</v>
      </c>
      <c r="AN294" s="89">
        <f>Raming[[#This Row],[HV7]]+Raming[[#This Row],[HV6]]+Raming[[#This Row],[HV5]]+Raming[[#This Row],[HV4]]+Raming[[#This Row],[HV3]]+Raming[[#This Row],[HV2]]+Raming[[#This Row],[HV1]]</f>
        <v>0</v>
      </c>
      <c r="AO294" s="89"/>
      <c r="AP294" s="94" t="str">
        <f>IFERROR(ROUND(AVERAGE(Raming[[#This Row],[kolom niet invullen]:[243/001]]),2),"")</f>
        <v/>
      </c>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row>
    <row r="295" spans="1:111">
      <c r="A295" s="156">
        <f>IF(Raming[[#This Row],[Nummering]]=1,SUM($B$9:B295),0)</f>
        <v>0</v>
      </c>
      <c r="B295" s="242">
        <f>IF(Raming[[#This Row],[Hoeveelheid voorzien]]&gt;0,1,0)</f>
        <v>0</v>
      </c>
      <c r="C295" s="116"/>
      <c r="D295" s="275"/>
      <c r="E295" s="276"/>
      <c r="F295" s="120" t="s">
        <v>314</v>
      </c>
      <c r="G295" s="278"/>
      <c r="H295" s="279"/>
      <c r="I295" s="23"/>
      <c r="J295" s="276"/>
      <c r="K295" s="280"/>
      <c r="L295" s="327"/>
      <c r="M295" s="48"/>
      <c r="N295" s="122"/>
      <c r="O295" s="280"/>
      <c r="P295" s="73">
        <f>Raming[[#This Row],[Hoeveelheid voorzien]]*Raming[[#This Row],[EHP]]</f>
        <v>0</v>
      </c>
      <c r="Q295" s="100" t="s">
        <v>64</v>
      </c>
      <c r="R295" s="328">
        <v>100</v>
      </c>
      <c r="S295" s="329"/>
      <c r="T295" s="330"/>
      <c r="U295" s="331"/>
      <c r="V295" s="332"/>
      <c r="W295" s="333"/>
      <c r="X295" s="334"/>
      <c r="Y295" s="89">
        <f>SUM(Raming[[#This Row],[Aquafin]:[Aandeel 7]])</f>
        <v>100</v>
      </c>
      <c r="Z295" s="318">
        <f>IFERROR(ROUND(Raming[[#This Row],[Hoeveelheid voorzien]]*Raming[[#This Row],[Aquafin]]/100,2),0)</f>
        <v>0</v>
      </c>
      <c r="AA295" s="318">
        <f>IFERROR(ROUND(Raming[[#This Row],[HV1]]*Raming[[#This Row],[EHP]],2),0)</f>
        <v>0</v>
      </c>
      <c r="AB295" s="319">
        <f>IFERROR(ROUND(Raming[[#This Row],[Hoeveelheid voorzien]]*Raming[[#This Row],[Aandeel 2]]/100,2),0)</f>
        <v>0</v>
      </c>
      <c r="AC295" s="319">
        <f>IFERROR(ROUND(Raming[[#This Row],[HV2]]*Raming[[#This Row],[EHP]],2),0)</f>
        <v>0</v>
      </c>
      <c r="AD295" s="320">
        <f>IFERROR(ROUND(Raming[[#This Row],[Hoeveelheid voorzien]]*Raming[[#This Row],[Aandeel 3]]/100,2),0)</f>
        <v>0</v>
      </c>
      <c r="AE295" s="320">
        <f>IFERROR(ROUND(Raming[[#This Row],[HV3]]*Raming[[#This Row],[EHP]],2),0)</f>
        <v>0</v>
      </c>
      <c r="AF295" s="321">
        <f>IFERROR(ROUND(Raming[[#This Row],[Hoeveelheid voorzien]]*Raming[[#This Row],[Aandeel 4]]/100,2),0)</f>
        <v>0</v>
      </c>
      <c r="AG295" s="321">
        <f>IFERROR(ROUND(Raming[[#This Row],[HV4]]*Raming[[#This Row],[EHP]],2),0)</f>
        <v>0</v>
      </c>
      <c r="AH295" s="322">
        <f>IFERROR(ROUND(Raming[[#This Row],[Hoeveelheid voorzien]]*Raming[[#This Row],[Aandeel 5]]/100,2),0)</f>
        <v>0</v>
      </c>
      <c r="AI295" s="322">
        <f>IFERROR(ROUND(Raming[[#This Row],[HV5]]*Raming[[#This Row],[EHP]],2),0)</f>
        <v>0</v>
      </c>
      <c r="AJ295" s="323">
        <f>IFERROR(ROUND(Raming[[#This Row],[Hoeveelheid voorzien]]*Raming[[#This Row],[Aandeel 6]]/100,2),0)</f>
        <v>0</v>
      </c>
      <c r="AK295" s="323">
        <f>IFERROR(ROUND(Raming[[#This Row],[HV6]]*Raming[[#This Row],[EHP]],2),0)</f>
        <v>0</v>
      </c>
      <c r="AL295" s="324">
        <f>IFERROR(ROUND(Raming[[#This Row],[Hoeveelheid voorzien]]*Raming[[#This Row],[Aandeel 7]]/100,2),0)</f>
        <v>0</v>
      </c>
      <c r="AM295" s="324">
        <f>IFERROR(ROUND(Raming[[#This Row],[HV7]]*Raming[[#This Row],[EHP]],2),0)</f>
        <v>0</v>
      </c>
      <c r="AN295" s="89">
        <f>Raming[[#This Row],[HV7]]+Raming[[#This Row],[HV6]]+Raming[[#This Row],[HV5]]+Raming[[#This Row],[HV4]]+Raming[[#This Row],[HV3]]+Raming[[#This Row],[HV2]]+Raming[[#This Row],[HV1]]</f>
        <v>0</v>
      </c>
      <c r="AO295" s="89"/>
      <c r="AP295" s="94" t="str">
        <f>IFERROR(ROUND(AVERAGE(Raming[[#This Row],[kolom niet invullen]:[243/001]]),2),"")</f>
        <v/>
      </c>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row>
    <row r="296" spans="1:111">
      <c r="A296" s="156">
        <f>IF(Raming[[#This Row],[Nummering]]=1,SUM($B$9:B296),0)</f>
        <v>160</v>
      </c>
      <c r="B296" s="242">
        <f>IF(Raming[[#This Row],[Hoeveelheid voorzien]]&gt;0,1,0)</f>
        <v>1</v>
      </c>
      <c r="C296" s="116" t="s">
        <v>55</v>
      </c>
      <c r="D296" s="117" t="s">
        <v>315</v>
      </c>
      <c r="E296" s="276"/>
      <c r="F296" s="120" t="s">
        <v>316</v>
      </c>
      <c r="G296" s="278"/>
      <c r="H296" s="279"/>
      <c r="I296" s="23" t="s">
        <v>58</v>
      </c>
      <c r="J296" s="276" t="s">
        <v>63</v>
      </c>
      <c r="K296" s="280">
        <v>48.36</v>
      </c>
      <c r="L296" s="327"/>
      <c r="M296" s="48"/>
      <c r="N296" s="95" t="s">
        <v>713</v>
      </c>
      <c r="O296" s="280">
        <v>8</v>
      </c>
      <c r="P296" s="73">
        <f>Raming[[#This Row],[Hoeveelheid voorzien]]*Raming[[#This Row],[EHP]]</f>
        <v>386.88</v>
      </c>
      <c r="Q296" s="100" t="s">
        <v>64</v>
      </c>
      <c r="R296" s="328">
        <v>100</v>
      </c>
      <c r="S296" s="329"/>
      <c r="T296" s="330"/>
      <c r="U296" s="331"/>
      <c r="V296" s="332"/>
      <c r="W296" s="333"/>
      <c r="X296" s="334"/>
      <c r="Y296" s="89">
        <f>SUM(Raming[[#This Row],[Aquafin]:[Aandeel 7]])</f>
        <v>100</v>
      </c>
      <c r="Z296" s="318">
        <f>IFERROR(ROUND(Raming[[#This Row],[Hoeveelheid voorzien]]*Raming[[#This Row],[Aquafin]]/100,2),0)</f>
        <v>8</v>
      </c>
      <c r="AA296" s="318">
        <f>IFERROR(ROUND(Raming[[#This Row],[HV1]]*Raming[[#This Row],[EHP]],2),0)</f>
        <v>386.88</v>
      </c>
      <c r="AB296" s="319">
        <f>IFERROR(ROUND(Raming[[#This Row],[Hoeveelheid voorzien]]*Raming[[#This Row],[Aandeel 2]]/100,2),0)</f>
        <v>0</v>
      </c>
      <c r="AC296" s="319">
        <f>IFERROR(ROUND(Raming[[#This Row],[HV2]]*Raming[[#This Row],[EHP]],2),0)</f>
        <v>0</v>
      </c>
      <c r="AD296" s="320">
        <f>IFERROR(ROUND(Raming[[#This Row],[Hoeveelheid voorzien]]*Raming[[#This Row],[Aandeel 3]]/100,2),0)</f>
        <v>0</v>
      </c>
      <c r="AE296" s="320">
        <f>IFERROR(ROUND(Raming[[#This Row],[HV3]]*Raming[[#This Row],[EHP]],2),0)</f>
        <v>0</v>
      </c>
      <c r="AF296" s="321">
        <f>IFERROR(ROUND(Raming[[#This Row],[Hoeveelheid voorzien]]*Raming[[#This Row],[Aandeel 4]]/100,2),0)</f>
        <v>0</v>
      </c>
      <c r="AG296" s="321">
        <f>IFERROR(ROUND(Raming[[#This Row],[HV4]]*Raming[[#This Row],[EHP]],2),0)</f>
        <v>0</v>
      </c>
      <c r="AH296" s="322">
        <f>IFERROR(ROUND(Raming[[#This Row],[Hoeveelheid voorzien]]*Raming[[#This Row],[Aandeel 5]]/100,2),0)</f>
        <v>0</v>
      </c>
      <c r="AI296" s="322">
        <f>IFERROR(ROUND(Raming[[#This Row],[HV5]]*Raming[[#This Row],[EHP]],2),0)</f>
        <v>0</v>
      </c>
      <c r="AJ296" s="323">
        <f>IFERROR(ROUND(Raming[[#This Row],[Hoeveelheid voorzien]]*Raming[[#This Row],[Aandeel 6]]/100,2),0)</f>
        <v>0</v>
      </c>
      <c r="AK296" s="323">
        <f>IFERROR(ROUND(Raming[[#This Row],[HV6]]*Raming[[#This Row],[EHP]],2),0)</f>
        <v>0</v>
      </c>
      <c r="AL296" s="324">
        <f>IFERROR(ROUND(Raming[[#This Row],[Hoeveelheid voorzien]]*Raming[[#This Row],[Aandeel 7]]/100,2),0)</f>
        <v>0</v>
      </c>
      <c r="AM296" s="324">
        <f>IFERROR(ROUND(Raming[[#This Row],[HV7]]*Raming[[#This Row],[EHP]],2),0)</f>
        <v>0</v>
      </c>
      <c r="AN296" s="89">
        <f>Raming[[#This Row],[HV7]]+Raming[[#This Row],[HV6]]+Raming[[#This Row],[HV5]]+Raming[[#This Row],[HV4]]+Raming[[#This Row],[HV3]]+Raming[[#This Row],[HV2]]+Raming[[#This Row],[HV1]]</f>
        <v>8</v>
      </c>
      <c r="AO296" s="89"/>
      <c r="AP296" s="94" t="str">
        <f>IFERROR(ROUND(AVERAGE(Raming[[#This Row],[kolom niet invullen]:[243/001]]),2),"")</f>
        <v/>
      </c>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row>
    <row r="297" spans="1:111">
      <c r="A297" s="156">
        <f>IF(Raming[[#This Row],[Nummering]]=1,SUM($B$9:B297),0)</f>
        <v>0</v>
      </c>
      <c r="B297" s="242">
        <f>IF(Raming[[#This Row],[Hoeveelheid voorzien]]&gt;0,1,0)</f>
        <v>0</v>
      </c>
      <c r="C297" s="113"/>
      <c r="D297" s="114" t="s">
        <v>387</v>
      </c>
      <c r="E297" s="113"/>
      <c r="F297" s="131" t="s">
        <v>388</v>
      </c>
      <c r="G297" s="131"/>
      <c r="H297" s="231" t="s">
        <v>389</v>
      </c>
      <c r="I297" s="113"/>
      <c r="J297" s="113"/>
      <c r="K297" s="165" t="s">
        <v>28</v>
      </c>
      <c r="L297" s="326"/>
      <c r="M297" s="45"/>
      <c r="N297" s="46"/>
      <c r="O297" s="159"/>
      <c r="P297" s="73"/>
      <c r="Q297" s="100"/>
      <c r="R297" s="328">
        <v>100</v>
      </c>
      <c r="S297" s="329"/>
      <c r="T297" s="330"/>
      <c r="U297" s="331"/>
      <c r="V297" s="332"/>
      <c r="W297" s="333"/>
      <c r="X297" s="334"/>
      <c r="Y297" s="89">
        <f>SUM(Raming[[#This Row],[Aquafin]:[Aandeel 7]])</f>
        <v>100</v>
      </c>
      <c r="Z297" s="318">
        <f>IFERROR(ROUND(Raming[[#This Row],[Hoeveelheid voorzien]]*Raming[[#This Row],[Aquafin]]/100,2),0)</f>
        <v>0</v>
      </c>
      <c r="AA297" s="318">
        <f>IFERROR(ROUND(Raming[[#This Row],[HV1]]*Raming[[#This Row],[EHP]],2),0)</f>
        <v>0</v>
      </c>
      <c r="AB297" s="319">
        <f>IFERROR(ROUND(Raming[[#This Row],[Hoeveelheid voorzien]]*Raming[[#This Row],[Aandeel 2]]/100,2),0)</f>
        <v>0</v>
      </c>
      <c r="AC297" s="319">
        <f>IFERROR(ROUND(Raming[[#This Row],[HV2]]*Raming[[#This Row],[EHP]],2),0)</f>
        <v>0</v>
      </c>
      <c r="AD297" s="320">
        <f>IFERROR(ROUND(Raming[[#This Row],[Hoeveelheid voorzien]]*Raming[[#This Row],[Aandeel 3]]/100,2),0)</f>
        <v>0</v>
      </c>
      <c r="AE297" s="320">
        <f>IFERROR(ROUND(Raming[[#This Row],[HV3]]*Raming[[#This Row],[EHP]],2),0)</f>
        <v>0</v>
      </c>
      <c r="AF297" s="321">
        <f>IFERROR(ROUND(Raming[[#This Row],[Hoeveelheid voorzien]]*Raming[[#This Row],[Aandeel 4]]/100,2),0)</f>
        <v>0</v>
      </c>
      <c r="AG297" s="321">
        <f>IFERROR(ROUND(Raming[[#This Row],[HV4]]*Raming[[#This Row],[EHP]],2),0)</f>
        <v>0</v>
      </c>
      <c r="AH297" s="322">
        <f>IFERROR(ROUND(Raming[[#This Row],[Hoeveelheid voorzien]]*Raming[[#This Row],[Aandeel 5]]/100,2),0)</f>
        <v>0</v>
      </c>
      <c r="AI297" s="322">
        <f>IFERROR(ROUND(Raming[[#This Row],[HV5]]*Raming[[#This Row],[EHP]],2),0)</f>
        <v>0</v>
      </c>
      <c r="AJ297" s="323">
        <f>IFERROR(ROUND(Raming[[#This Row],[Hoeveelheid voorzien]]*Raming[[#This Row],[Aandeel 6]]/100,2),0)</f>
        <v>0</v>
      </c>
      <c r="AK297" s="323">
        <f>IFERROR(ROUND(Raming[[#This Row],[HV6]]*Raming[[#This Row],[EHP]],2),0)</f>
        <v>0</v>
      </c>
      <c r="AL297" s="324">
        <f>IFERROR(ROUND(Raming[[#This Row],[Hoeveelheid voorzien]]*Raming[[#This Row],[Aandeel 7]]/100,2),0)</f>
        <v>0</v>
      </c>
      <c r="AM297" s="324">
        <f>IFERROR(ROUND(Raming[[#This Row],[HV7]]*Raming[[#This Row],[EHP]],2),0)</f>
        <v>0</v>
      </c>
      <c r="AN297" s="89">
        <f>Raming[[#This Row],[HV7]]+Raming[[#This Row],[HV6]]+Raming[[#This Row],[HV5]]+Raming[[#This Row],[HV4]]+Raming[[#This Row],[HV3]]+Raming[[#This Row],[HV2]]+Raming[[#This Row],[HV1]]</f>
        <v>0</v>
      </c>
      <c r="AO297" s="89"/>
      <c r="AP297" s="94" t="str">
        <f>IFERROR(ROUND(AVERAGE(Raming[[#This Row],[kolom niet invullen]:[243/001]]),2),"")</f>
        <v/>
      </c>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row>
    <row r="298" spans="1:111">
      <c r="A298" s="156">
        <f>IF(Raming[[#This Row],[Nummering]]=1,SUM($B$9:B298),0)</f>
        <v>161</v>
      </c>
      <c r="B298" s="242">
        <f>IF(Raming[[#This Row],[Hoeveelheid voorzien]]&gt;0,1,0)</f>
        <v>1</v>
      </c>
      <c r="C298" s="116" t="s">
        <v>60</v>
      </c>
      <c r="D298" s="117"/>
      <c r="E298" s="49" t="s">
        <v>61</v>
      </c>
      <c r="F298" s="47"/>
      <c r="G298" s="22" t="s">
        <v>724</v>
      </c>
      <c r="H298" s="236"/>
      <c r="I298" s="117" t="s">
        <v>58</v>
      </c>
      <c r="J298" s="293" t="s">
        <v>62</v>
      </c>
      <c r="K298" s="165">
        <v>9000</v>
      </c>
      <c r="L298" s="340"/>
      <c r="M298" s="48"/>
      <c r="N298" s="95" t="s">
        <v>713</v>
      </c>
      <c r="O298" s="159">
        <v>1</v>
      </c>
      <c r="P298" s="73">
        <f>Raming[[#This Row],[Hoeveelheid voorzien]]*Raming[[#This Row],[EHP]]</f>
        <v>9000</v>
      </c>
      <c r="Q298" s="100" t="s">
        <v>64</v>
      </c>
      <c r="R298" s="328">
        <v>100</v>
      </c>
      <c r="S298" s="329"/>
      <c r="T298" s="330"/>
      <c r="U298" s="331"/>
      <c r="V298" s="332"/>
      <c r="W298" s="333"/>
      <c r="X298" s="334"/>
      <c r="Y298" s="89">
        <f>SUM(Raming[[#This Row],[Aquafin]:[Aandeel 7]])</f>
        <v>100</v>
      </c>
      <c r="Z298" s="318">
        <f>IFERROR(ROUND(Raming[[#This Row],[Hoeveelheid voorzien]]*Raming[[#This Row],[Aquafin]]/100,2),0)</f>
        <v>1</v>
      </c>
      <c r="AA298" s="318">
        <f>IFERROR(ROUND(Raming[[#This Row],[HV1]]*Raming[[#This Row],[EHP]],2),0)</f>
        <v>9000</v>
      </c>
      <c r="AB298" s="319">
        <f>IFERROR(ROUND(Raming[[#This Row],[Hoeveelheid voorzien]]*Raming[[#This Row],[Aandeel 2]]/100,2),0)</f>
        <v>0</v>
      </c>
      <c r="AC298" s="319">
        <f>IFERROR(ROUND(Raming[[#This Row],[HV2]]*Raming[[#This Row],[EHP]],2),0)</f>
        <v>0</v>
      </c>
      <c r="AD298" s="320">
        <f>IFERROR(ROUND(Raming[[#This Row],[Hoeveelheid voorzien]]*Raming[[#This Row],[Aandeel 3]]/100,2),0)</f>
        <v>0</v>
      </c>
      <c r="AE298" s="320">
        <f>IFERROR(ROUND(Raming[[#This Row],[HV3]]*Raming[[#This Row],[EHP]],2),0)</f>
        <v>0</v>
      </c>
      <c r="AF298" s="321">
        <f>IFERROR(ROUND(Raming[[#This Row],[Hoeveelheid voorzien]]*Raming[[#This Row],[Aandeel 4]]/100,2),0)</f>
        <v>0</v>
      </c>
      <c r="AG298" s="321">
        <f>IFERROR(ROUND(Raming[[#This Row],[HV4]]*Raming[[#This Row],[EHP]],2),0)</f>
        <v>0</v>
      </c>
      <c r="AH298" s="322">
        <f>IFERROR(ROUND(Raming[[#This Row],[Hoeveelheid voorzien]]*Raming[[#This Row],[Aandeel 5]]/100,2),0)</f>
        <v>0</v>
      </c>
      <c r="AI298" s="322">
        <f>IFERROR(ROUND(Raming[[#This Row],[HV5]]*Raming[[#This Row],[EHP]],2),0)</f>
        <v>0</v>
      </c>
      <c r="AJ298" s="323">
        <f>IFERROR(ROUND(Raming[[#This Row],[Hoeveelheid voorzien]]*Raming[[#This Row],[Aandeel 6]]/100,2),0)</f>
        <v>0</v>
      </c>
      <c r="AK298" s="323">
        <f>IFERROR(ROUND(Raming[[#This Row],[HV6]]*Raming[[#This Row],[EHP]],2),0)</f>
        <v>0</v>
      </c>
      <c r="AL298" s="324">
        <f>IFERROR(ROUND(Raming[[#This Row],[Hoeveelheid voorzien]]*Raming[[#This Row],[Aandeel 7]]/100,2),0)</f>
        <v>0</v>
      </c>
      <c r="AM298" s="324">
        <f>IFERROR(ROUND(Raming[[#This Row],[HV7]]*Raming[[#This Row],[EHP]],2),0)</f>
        <v>0</v>
      </c>
      <c r="AN298" s="89">
        <f>Raming[[#This Row],[HV7]]+Raming[[#This Row],[HV6]]+Raming[[#This Row],[HV5]]+Raming[[#This Row],[HV4]]+Raming[[#This Row],[HV3]]+Raming[[#This Row],[HV2]]+Raming[[#This Row],[HV1]]</f>
        <v>1</v>
      </c>
      <c r="AO298" s="89"/>
      <c r="AP298" s="94" t="str">
        <f>IFERROR(ROUND(AVERAGE(Raming[[#This Row],[kolom niet invullen]:[243/001]]),2),"")</f>
        <v/>
      </c>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row>
    <row r="299" spans="1:111">
      <c r="A299" s="156">
        <f>IF(Raming[[#This Row],[Nummering]]=1,SUM($B$9:B299),0)</f>
        <v>0</v>
      </c>
      <c r="B299" s="242">
        <f>IF(Raming[[#This Row],[Hoeveelheid voorzien]]&gt;0,1,0)</f>
        <v>0</v>
      </c>
      <c r="C299" s="109"/>
      <c r="D299" s="109" t="s">
        <v>390</v>
      </c>
      <c r="E299" s="110"/>
      <c r="F299" s="109" t="s">
        <v>391</v>
      </c>
      <c r="G299" s="109"/>
      <c r="H299" s="166"/>
      <c r="I299" s="112"/>
      <c r="J299" s="112" t="s">
        <v>28</v>
      </c>
      <c r="K299" s="118" t="s">
        <v>28</v>
      </c>
      <c r="L299" s="343"/>
      <c r="M299" s="155"/>
      <c r="N299" s="139"/>
      <c r="O299" s="159"/>
      <c r="P299" s="73"/>
      <c r="Q299" s="100"/>
      <c r="R299" s="74">
        <v>100</v>
      </c>
      <c r="S299" s="75"/>
      <c r="T299" s="76"/>
      <c r="U299" s="77"/>
      <c r="V299" s="78"/>
      <c r="W299" s="79"/>
      <c r="X299" s="80"/>
      <c r="Y299" s="104">
        <f>SUM(Raming[[#This Row],[Aquafin]:[Aandeel 7]])</f>
        <v>100</v>
      </c>
      <c r="Z299" s="318">
        <f>IFERROR(ROUND(Raming[[#This Row],[Hoeveelheid voorzien]]*Raming[[#This Row],[Aquafin]]/100,2),0)</f>
        <v>0</v>
      </c>
      <c r="AA299" s="318">
        <f>IFERROR(ROUND(Raming[[#This Row],[HV1]]*Raming[[#This Row],[EHP]],2),0)</f>
        <v>0</v>
      </c>
      <c r="AB299" s="319">
        <f>IFERROR(ROUND(Raming[[#This Row],[Hoeveelheid voorzien]]*Raming[[#This Row],[Aandeel 2]]/100,2),0)</f>
        <v>0</v>
      </c>
      <c r="AC299" s="319">
        <f>IFERROR(ROUND(Raming[[#This Row],[HV2]]*Raming[[#This Row],[EHP]],2),0)</f>
        <v>0</v>
      </c>
      <c r="AD299" s="320">
        <f>IFERROR(ROUND(Raming[[#This Row],[Hoeveelheid voorzien]]*Raming[[#This Row],[Aandeel 3]]/100,2),0)</f>
        <v>0</v>
      </c>
      <c r="AE299" s="320">
        <f>IFERROR(ROUND(Raming[[#This Row],[HV3]]*Raming[[#This Row],[EHP]],2),0)</f>
        <v>0</v>
      </c>
      <c r="AF299" s="321">
        <f>IFERROR(ROUND(Raming[[#This Row],[Hoeveelheid voorzien]]*Raming[[#This Row],[Aandeel 4]]/100,2),0)</f>
        <v>0</v>
      </c>
      <c r="AG299" s="321">
        <f>IFERROR(ROUND(Raming[[#This Row],[HV4]]*Raming[[#This Row],[EHP]],2),0)</f>
        <v>0</v>
      </c>
      <c r="AH299" s="322">
        <f>IFERROR(ROUND(Raming[[#This Row],[Hoeveelheid voorzien]]*Raming[[#This Row],[Aandeel 5]]/100,2),0)</f>
        <v>0</v>
      </c>
      <c r="AI299" s="322">
        <f>IFERROR(ROUND(Raming[[#This Row],[HV5]]*Raming[[#This Row],[EHP]],2),0)</f>
        <v>0</v>
      </c>
      <c r="AJ299" s="335">
        <f>IFERROR(ROUND(Raming[[#This Row],[Hoeveelheid voorzien]]*Raming[[#This Row],[Aandeel 6]]/100,2),0)</f>
        <v>0</v>
      </c>
      <c r="AK299" s="335">
        <f>IFERROR(ROUND(Raming[[#This Row],[HV6]]*Raming[[#This Row],[EHP]],2),0)</f>
        <v>0</v>
      </c>
      <c r="AL299" s="336">
        <f>IFERROR(ROUND(Raming[[#This Row],[Hoeveelheid voorzien]]*Raming[[#This Row],[Aandeel 7]]/100,2),0)</f>
        <v>0</v>
      </c>
      <c r="AM299" s="336">
        <f>IFERROR(ROUND(Raming[[#This Row],[HV7]]*Raming[[#This Row],[EHP]],2),0)</f>
        <v>0</v>
      </c>
      <c r="AN299" s="108">
        <f>Raming[[#This Row],[HV7]]+Raming[[#This Row],[HV6]]+Raming[[#This Row],[HV5]]+Raming[[#This Row],[HV4]]+Raming[[#This Row],[HV3]]+Raming[[#This Row],[HV2]]+Raming[[#This Row],[HV1]]</f>
        <v>0</v>
      </c>
      <c r="AP299" s="337" t="str">
        <f>IFERROR(ROUND(AVERAGE(Raming[[#This Row],[kolom niet invullen]:[243/001]]),2),"")</f>
        <v/>
      </c>
      <c r="AQ299" s="337"/>
      <c r="AR299" s="337"/>
      <c r="AU299" s="338"/>
      <c r="AV299" s="338"/>
      <c r="AW299" s="338"/>
      <c r="AX299" s="338"/>
      <c r="AY299" s="338"/>
      <c r="AZ299" s="338"/>
      <c r="BA299" s="338"/>
      <c r="BB299" s="338"/>
      <c r="BC299" s="338"/>
      <c r="BD299" s="338"/>
      <c r="BE299" s="338"/>
      <c r="BF299" s="338"/>
      <c r="BG299" s="338"/>
      <c r="BH299" s="338"/>
      <c r="BI299" s="338"/>
      <c r="BJ299" s="338"/>
      <c r="BK299" s="338"/>
      <c r="BL299" s="338"/>
      <c r="BM299" s="338"/>
      <c r="BN299" s="338"/>
      <c r="BO299" s="338"/>
      <c r="BP299" s="338"/>
      <c r="BQ299" s="338"/>
      <c r="BR299" s="338"/>
      <c r="BS299" s="338"/>
      <c r="BT299" s="338"/>
      <c r="BU299" s="338"/>
      <c r="BV299" s="338"/>
      <c r="BW299" s="338"/>
      <c r="BX299" s="338"/>
      <c r="BY299" s="338"/>
      <c r="BZ299" s="338"/>
      <c r="CA299" s="338"/>
      <c r="CB299" s="338"/>
      <c r="CC299" s="338"/>
      <c r="CD299" s="338"/>
      <c r="CE299" s="338"/>
      <c r="CF299" s="338"/>
      <c r="CG299" s="338"/>
      <c r="CH299" s="338"/>
      <c r="CI299" s="338"/>
      <c r="CJ299" s="338"/>
      <c r="CK299" s="338"/>
      <c r="CL299" s="338"/>
      <c r="CM299" s="338"/>
      <c r="CN299" s="338"/>
      <c r="CO299" s="338"/>
      <c r="CP299" s="338"/>
      <c r="CQ299" s="338"/>
      <c r="CR299" s="338"/>
      <c r="CS299" s="338"/>
      <c r="CT299" s="338"/>
      <c r="CU299" s="338"/>
      <c r="CV299" s="338"/>
      <c r="CW299" s="338"/>
      <c r="CX299" s="338"/>
      <c r="CY299" s="338"/>
      <c r="CZ299" s="338"/>
      <c r="DA299" s="338"/>
      <c r="DB299" s="338"/>
      <c r="DC299" s="338"/>
      <c r="DD299" s="338"/>
      <c r="DE299" s="338"/>
      <c r="DF299" s="338"/>
      <c r="DG299" s="338"/>
    </row>
    <row r="300" spans="1:111">
      <c r="A300" s="156">
        <f>IF(Raming[[#This Row],[Nummering]]=1,SUM($B$9:B300),0)</f>
        <v>0</v>
      </c>
      <c r="B300" s="242">
        <f>IF(Raming[[#This Row],[Hoeveelheid voorzien]]&gt;0,1,0)</f>
        <v>0</v>
      </c>
      <c r="C300" s="113"/>
      <c r="D300" s="113" t="s">
        <v>392</v>
      </c>
      <c r="E300" s="113"/>
      <c r="F300" s="113" t="s">
        <v>393</v>
      </c>
      <c r="G300" s="131"/>
      <c r="H300" s="231"/>
      <c r="I300" s="113"/>
      <c r="J300" s="113" t="s">
        <v>28</v>
      </c>
      <c r="K300" s="118" t="s">
        <v>28</v>
      </c>
      <c r="L300" s="326"/>
      <c r="M300" s="45"/>
      <c r="N300" s="46"/>
      <c r="O300" s="159"/>
      <c r="P300" s="73"/>
      <c r="Q300" s="100"/>
      <c r="R300" s="328">
        <v>100</v>
      </c>
      <c r="S300" s="329"/>
      <c r="T300" s="330"/>
      <c r="U300" s="331"/>
      <c r="V300" s="332"/>
      <c r="W300" s="333"/>
      <c r="X300" s="334"/>
      <c r="Y300" s="89">
        <f>SUM(Raming[[#This Row],[Aquafin]:[Aandeel 7]])</f>
        <v>100</v>
      </c>
      <c r="Z300" s="318">
        <f>IFERROR(ROUND(Raming[[#This Row],[Hoeveelheid voorzien]]*Raming[[#This Row],[Aquafin]]/100,2),0)</f>
        <v>0</v>
      </c>
      <c r="AA300" s="318">
        <f>IFERROR(ROUND(Raming[[#This Row],[HV1]]*Raming[[#This Row],[EHP]],2),0)</f>
        <v>0</v>
      </c>
      <c r="AB300" s="319">
        <f>IFERROR(ROUND(Raming[[#This Row],[Hoeveelheid voorzien]]*Raming[[#This Row],[Aandeel 2]]/100,2),0)</f>
        <v>0</v>
      </c>
      <c r="AC300" s="319">
        <f>IFERROR(ROUND(Raming[[#This Row],[HV2]]*Raming[[#This Row],[EHP]],2),0)</f>
        <v>0</v>
      </c>
      <c r="AD300" s="320">
        <f>IFERROR(ROUND(Raming[[#This Row],[Hoeveelheid voorzien]]*Raming[[#This Row],[Aandeel 3]]/100,2),0)</f>
        <v>0</v>
      </c>
      <c r="AE300" s="320">
        <f>IFERROR(ROUND(Raming[[#This Row],[HV3]]*Raming[[#This Row],[EHP]],2),0)</f>
        <v>0</v>
      </c>
      <c r="AF300" s="321">
        <f>IFERROR(ROUND(Raming[[#This Row],[Hoeveelheid voorzien]]*Raming[[#This Row],[Aandeel 4]]/100,2),0)</f>
        <v>0</v>
      </c>
      <c r="AG300" s="321">
        <f>IFERROR(ROUND(Raming[[#This Row],[HV4]]*Raming[[#This Row],[EHP]],2),0)</f>
        <v>0</v>
      </c>
      <c r="AH300" s="322">
        <f>IFERROR(ROUND(Raming[[#This Row],[Hoeveelheid voorzien]]*Raming[[#This Row],[Aandeel 5]]/100,2),0)</f>
        <v>0</v>
      </c>
      <c r="AI300" s="322">
        <f>IFERROR(ROUND(Raming[[#This Row],[HV5]]*Raming[[#This Row],[EHP]],2),0)</f>
        <v>0</v>
      </c>
      <c r="AJ300" s="323">
        <f>IFERROR(ROUND(Raming[[#This Row],[Hoeveelheid voorzien]]*Raming[[#This Row],[Aandeel 6]]/100,2),0)</f>
        <v>0</v>
      </c>
      <c r="AK300" s="323">
        <f>IFERROR(ROUND(Raming[[#This Row],[HV6]]*Raming[[#This Row],[EHP]],2),0)</f>
        <v>0</v>
      </c>
      <c r="AL300" s="324">
        <f>IFERROR(ROUND(Raming[[#This Row],[Hoeveelheid voorzien]]*Raming[[#This Row],[Aandeel 7]]/100,2),0)</f>
        <v>0</v>
      </c>
      <c r="AM300" s="324">
        <f>IFERROR(ROUND(Raming[[#This Row],[HV7]]*Raming[[#This Row],[EHP]],2),0)</f>
        <v>0</v>
      </c>
      <c r="AN300" s="89">
        <f>Raming[[#This Row],[HV7]]+Raming[[#This Row],[HV6]]+Raming[[#This Row],[HV5]]+Raming[[#This Row],[HV4]]+Raming[[#This Row],[HV3]]+Raming[[#This Row],[HV2]]+Raming[[#This Row],[HV1]]</f>
        <v>0</v>
      </c>
      <c r="AO300" s="89"/>
      <c r="AP300" s="94" t="str">
        <f>IFERROR(ROUND(AVERAGE(Raming[[#This Row],[kolom niet invullen]:[243/001]]),2),"")</f>
        <v/>
      </c>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row>
    <row r="301" spans="1:111" ht="22.5">
      <c r="A301" s="156">
        <f>IF(Raming[[#This Row],[Nummering]]=1,SUM($B$9:B301),0)</f>
        <v>162</v>
      </c>
      <c r="B301" s="242">
        <f>IF(Raming[[#This Row],[Hoeveelheid voorzien]]&gt;0,1,0)</f>
        <v>1</v>
      </c>
      <c r="C301" s="116" t="s">
        <v>60</v>
      </c>
      <c r="D301" s="117"/>
      <c r="E301" s="49" t="s">
        <v>74</v>
      </c>
      <c r="F301" s="47"/>
      <c r="G301" s="54" t="s">
        <v>828</v>
      </c>
      <c r="H301" s="236"/>
      <c r="I301" s="117" t="s">
        <v>58</v>
      </c>
      <c r="J301" s="117" t="s">
        <v>62</v>
      </c>
      <c r="K301" s="118">
        <v>212.53</v>
      </c>
      <c r="L301" s="343"/>
      <c r="M301" s="48"/>
      <c r="N301" s="95" t="s">
        <v>713</v>
      </c>
      <c r="O301" s="159">
        <v>5</v>
      </c>
      <c r="P301" s="73">
        <f>Raming[[#This Row],[Hoeveelheid voorzien]]*Raming[[#This Row],[EHP]]</f>
        <v>1062.6500000000001</v>
      </c>
      <c r="Q301" s="100" t="s">
        <v>64</v>
      </c>
      <c r="R301" s="328">
        <v>100</v>
      </c>
      <c r="S301" s="329"/>
      <c r="T301" s="330"/>
      <c r="U301" s="331"/>
      <c r="V301" s="332"/>
      <c r="W301" s="333"/>
      <c r="X301" s="334"/>
      <c r="Y301" s="89">
        <f>SUM(Raming[[#This Row],[Aquafin]:[Aandeel 7]])</f>
        <v>100</v>
      </c>
      <c r="Z301" s="318">
        <f>IFERROR(ROUND(Raming[[#This Row],[Hoeveelheid voorzien]]*Raming[[#This Row],[Aquafin]]/100,2),0)</f>
        <v>5</v>
      </c>
      <c r="AA301" s="318">
        <f>IFERROR(ROUND(Raming[[#This Row],[HV1]]*Raming[[#This Row],[EHP]],2),0)</f>
        <v>1062.6500000000001</v>
      </c>
      <c r="AB301" s="319">
        <f>IFERROR(ROUND(Raming[[#This Row],[Hoeveelheid voorzien]]*Raming[[#This Row],[Aandeel 2]]/100,2),0)</f>
        <v>0</v>
      </c>
      <c r="AC301" s="319">
        <f>IFERROR(ROUND(Raming[[#This Row],[HV2]]*Raming[[#This Row],[EHP]],2),0)</f>
        <v>0</v>
      </c>
      <c r="AD301" s="320">
        <f>IFERROR(ROUND(Raming[[#This Row],[Hoeveelheid voorzien]]*Raming[[#This Row],[Aandeel 3]]/100,2),0)</f>
        <v>0</v>
      </c>
      <c r="AE301" s="320">
        <f>IFERROR(ROUND(Raming[[#This Row],[HV3]]*Raming[[#This Row],[EHP]],2),0)</f>
        <v>0</v>
      </c>
      <c r="AF301" s="321">
        <f>IFERROR(ROUND(Raming[[#This Row],[Hoeveelheid voorzien]]*Raming[[#This Row],[Aandeel 4]]/100,2),0)</f>
        <v>0</v>
      </c>
      <c r="AG301" s="321">
        <f>IFERROR(ROUND(Raming[[#This Row],[HV4]]*Raming[[#This Row],[EHP]],2),0)</f>
        <v>0</v>
      </c>
      <c r="AH301" s="322">
        <f>IFERROR(ROUND(Raming[[#This Row],[Hoeveelheid voorzien]]*Raming[[#This Row],[Aandeel 5]]/100,2),0)</f>
        <v>0</v>
      </c>
      <c r="AI301" s="322">
        <f>IFERROR(ROUND(Raming[[#This Row],[HV5]]*Raming[[#This Row],[EHP]],2),0)</f>
        <v>0</v>
      </c>
      <c r="AJ301" s="323">
        <f>IFERROR(ROUND(Raming[[#This Row],[Hoeveelheid voorzien]]*Raming[[#This Row],[Aandeel 6]]/100,2),0)</f>
        <v>0</v>
      </c>
      <c r="AK301" s="323">
        <f>IFERROR(ROUND(Raming[[#This Row],[HV6]]*Raming[[#This Row],[EHP]],2),0)</f>
        <v>0</v>
      </c>
      <c r="AL301" s="324">
        <f>IFERROR(ROUND(Raming[[#This Row],[Hoeveelheid voorzien]]*Raming[[#This Row],[Aandeel 7]]/100,2),0)</f>
        <v>0</v>
      </c>
      <c r="AM301" s="324">
        <f>IFERROR(ROUND(Raming[[#This Row],[HV7]]*Raming[[#This Row],[EHP]],2),0)</f>
        <v>0</v>
      </c>
      <c r="AN301" s="89">
        <f>Raming[[#This Row],[HV7]]+Raming[[#This Row],[HV6]]+Raming[[#This Row],[HV5]]+Raming[[#This Row],[HV4]]+Raming[[#This Row],[HV3]]+Raming[[#This Row],[HV2]]+Raming[[#This Row],[HV1]]</f>
        <v>5</v>
      </c>
      <c r="AO301" s="89"/>
      <c r="AP301" s="94" t="str">
        <f>IFERROR(ROUND(AVERAGE(Raming[[#This Row],[kolom niet invullen]:[243/001]]),2),"")</f>
        <v/>
      </c>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row>
    <row r="302" spans="1:111" ht="22.5">
      <c r="A302" s="156">
        <f>IF(Raming[[#This Row],[Nummering]]=1,SUM($B$9:B302),0)</f>
        <v>163</v>
      </c>
      <c r="B302" s="242">
        <f>IF(Raming[[#This Row],[Hoeveelheid voorzien]]&gt;0,1,0)</f>
        <v>1</v>
      </c>
      <c r="C302" s="116" t="s">
        <v>60</v>
      </c>
      <c r="D302" s="117"/>
      <c r="E302" s="49" t="s">
        <v>74</v>
      </c>
      <c r="F302" s="47"/>
      <c r="G302" s="54" t="s">
        <v>829</v>
      </c>
      <c r="H302" s="236"/>
      <c r="I302" s="117" t="s">
        <v>58</v>
      </c>
      <c r="J302" s="117" t="s">
        <v>62</v>
      </c>
      <c r="K302" s="118">
        <v>312.58999999999997</v>
      </c>
      <c r="L302" s="343"/>
      <c r="M302" s="48"/>
      <c r="N302" s="95" t="s">
        <v>713</v>
      </c>
      <c r="O302" s="159">
        <v>1</v>
      </c>
      <c r="P302" s="73">
        <f>Raming[[#This Row],[Hoeveelheid voorzien]]*Raming[[#This Row],[EHP]]</f>
        <v>312.58999999999997</v>
      </c>
      <c r="Q302" s="100" t="s">
        <v>64</v>
      </c>
      <c r="R302" s="328">
        <v>100</v>
      </c>
      <c r="S302" s="329"/>
      <c r="T302" s="330"/>
      <c r="U302" s="331"/>
      <c r="V302" s="332"/>
      <c r="W302" s="333"/>
      <c r="X302" s="334"/>
      <c r="Y302" s="89">
        <f>SUM(Raming[[#This Row],[Aquafin]:[Aandeel 7]])</f>
        <v>100</v>
      </c>
      <c r="Z302" s="318">
        <f>IFERROR(ROUND(Raming[[#This Row],[Hoeveelheid voorzien]]*Raming[[#This Row],[Aquafin]]/100,2),0)</f>
        <v>1</v>
      </c>
      <c r="AA302" s="318">
        <f>IFERROR(ROUND(Raming[[#This Row],[HV1]]*Raming[[#This Row],[EHP]],2),0)</f>
        <v>312.58999999999997</v>
      </c>
      <c r="AB302" s="319">
        <f>IFERROR(ROUND(Raming[[#This Row],[Hoeveelheid voorzien]]*Raming[[#This Row],[Aandeel 2]]/100,2),0)</f>
        <v>0</v>
      </c>
      <c r="AC302" s="319">
        <f>IFERROR(ROUND(Raming[[#This Row],[HV2]]*Raming[[#This Row],[EHP]],2),0)</f>
        <v>0</v>
      </c>
      <c r="AD302" s="320">
        <f>IFERROR(ROUND(Raming[[#This Row],[Hoeveelheid voorzien]]*Raming[[#This Row],[Aandeel 3]]/100,2),0)</f>
        <v>0</v>
      </c>
      <c r="AE302" s="320">
        <f>IFERROR(ROUND(Raming[[#This Row],[HV3]]*Raming[[#This Row],[EHP]],2),0)</f>
        <v>0</v>
      </c>
      <c r="AF302" s="321">
        <f>IFERROR(ROUND(Raming[[#This Row],[Hoeveelheid voorzien]]*Raming[[#This Row],[Aandeel 4]]/100,2),0)</f>
        <v>0</v>
      </c>
      <c r="AG302" s="321">
        <f>IFERROR(ROUND(Raming[[#This Row],[HV4]]*Raming[[#This Row],[EHP]],2),0)</f>
        <v>0</v>
      </c>
      <c r="AH302" s="322">
        <f>IFERROR(ROUND(Raming[[#This Row],[Hoeveelheid voorzien]]*Raming[[#This Row],[Aandeel 5]]/100,2),0)</f>
        <v>0</v>
      </c>
      <c r="AI302" s="322">
        <f>IFERROR(ROUND(Raming[[#This Row],[HV5]]*Raming[[#This Row],[EHP]],2),0)</f>
        <v>0</v>
      </c>
      <c r="AJ302" s="323">
        <f>IFERROR(ROUND(Raming[[#This Row],[Hoeveelheid voorzien]]*Raming[[#This Row],[Aandeel 6]]/100,2),0)</f>
        <v>0</v>
      </c>
      <c r="AK302" s="323">
        <f>IFERROR(ROUND(Raming[[#This Row],[HV6]]*Raming[[#This Row],[EHP]],2),0)</f>
        <v>0</v>
      </c>
      <c r="AL302" s="324">
        <f>IFERROR(ROUND(Raming[[#This Row],[Hoeveelheid voorzien]]*Raming[[#This Row],[Aandeel 7]]/100,2),0)</f>
        <v>0</v>
      </c>
      <c r="AM302" s="324">
        <f>IFERROR(ROUND(Raming[[#This Row],[HV7]]*Raming[[#This Row],[EHP]],2),0)</f>
        <v>0</v>
      </c>
      <c r="AN302" s="89">
        <f>Raming[[#This Row],[HV7]]+Raming[[#This Row],[HV6]]+Raming[[#This Row],[HV5]]+Raming[[#This Row],[HV4]]+Raming[[#This Row],[HV3]]+Raming[[#This Row],[HV2]]+Raming[[#This Row],[HV1]]</f>
        <v>1</v>
      </c>
      <c r="AO302" s="89"/>
      <c r="AP302" s="94" t="str">
        <f>IFERROR(ROUND(AVERAGE(Raming[[#This Row],[kolom niet invullen]:[243/001]]),2),"")</f>
        <v/>
      </c>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row>
    <row r="303" spans="1:111">
      <c r="A303" s="156">
        <f>IF(Raming[[#This Row],[Nummering]]=1,SUM($B$9:B303),0)</f>
        <v>0</v>
      </c>
      <c r="B303" s="242">
        <f>IF(Raming[[#This Row],[Hoeveelheid voorzien]]&gt;0,1,0)</f>
        <v>0</v>
      </c>
      <c r="C303" s="113"/>
      <c r="D303" s="113" t="s">
        <v>394</v>
      </c>
      <c r="E303" s="113"/>
      <c r="F303" s="113" t="s">
        <v>395</v>
      </c>
      <c r="G303" s="131"/>
      <c r="H303" s="231"/>
      <c r="I303" s="113"/>
      <c r="J303" s="113" t="s">
        <v>28</v>
      </c>
      <c r="K303" s="118" t="s">
        <v>28</v>
      </c>
      <c r="L303" s="326"/>
      <c r="M303" s="45"/>
      <c r="N303" s="46"/>
      <c r="O303" s="159"/>
      <c r="P303" s="73"/>
      <c r="Q303" s="100"/>
      <c r="R303" s="328">
        <v>100</v>
      </c>
      <c r="S303" s="329"/>
      <c r="T303" s="330"/>
      <c r="U303" s="331"/>
      <c r="V303" s="332"/>
      <c r="W303" s="333"/>
      <c r="X303" s="334"/>
      <c r="Y303" s="89">
        <f>SUM(Raming[[#This Row],[Aquafin]:[Aandeel 7]])</f>
        <v>100</v>
      </c>
      <c r="Z303" s="318">
        <f>IFERROR(ROUND(Raming[[#This Row],[Hoeveelheid voorzien]]*Raming[[#This Row],[Aquafin]]/100,2),0)</f>
        <v>0</v>
      </c>
      <c r="AA303" s="318">
        <f>IFERROR(ROUND(Raming[[#This Row],[HV1]]*Raming[[#This Row],[EHP]],2),0)</f>
        <v>0</v>
      </c>
      <c r="AB303" s="319">
        <f>IFERROR(ROUND(Raming[[#This Row],[Hoeveelheid voorzien]]*Raming[[#This Row],[Aandeel 2]]/100,2),0)</f>
        <v>0</v>
      </c>
      <c r="AC303" s="319">
        <f>IFERROR(ROUND(Raming[[#This Row],[HV2]]*Raming[[#This Row],[EHP]],2),0)</f>
        <v>0</v>
      </c>
      <c r="AD303" s="320">
        <f>IFERROR(ROUND(Raming[[#This Row],[Hoeveelheid voorzien]]*Raming[[#This Row],[Aandeel 3]]/100,2),0)</f>
        <v>0</v>
      </c>
      <c r="AE303" s="320">
        <f>IFERROR(ROUND(Raming[[#This Row],[HV3]]*Raming[[#This Row],[EHP]],2),0)</f>
        <v>0</v>
      </c>
      <c r="AF303" s="321">
        <f>IFERROR(ROUND(Raming[[#This Row],[Hoeveelheid voorzien]]*Raming[[#This Row],[Aandeel 4]]/100,2),0)</f>
        <v>0</v>
      </c>
      <c r="AG303" s="321">
        <f>IFERROR(ROUND(Raming[[#This Row],[HV4]]*Raming[[#This Row],[EHP]],2),0)</f>
        <v>0</v>
      </c>
      <c r="AH303" s="322">
        <f>IFERROR(ROUND(Raming[[#This Row],[Hoeveelheid voorzien]]*Raming[[#This Row],[Aandeel 5]]/100,2),0)</f>
        <v>0</v>
      </c>
      <c r="AI303" s="322">
        <f>IFERROR(ROUND(Raming[[#This Row],[HV5]]*Raming[[#This Row],[EHP]],2),0)</f>
        <v>0</v>
      </c>
      <c r="AJ303" s="323">
        <f>IFERROR(ROUND(Raming[[#This Row],[Hoeveelheid voorzien]]*Raming[[#This Row],[Aandeel 6]]/100,2),0)</f>
        <v>0</v>
      </c>
      <c r="AK303" s="323">
        <f>IFERROR(ROUND(Raming[[#This Row],[HV6]]*Raming[[#This Row],[EHP]],2),0)</f>
        <v>0</v>
      </c>
      <c r="AL303" s="324">
        <f>IFERROR(ROUND(Raming[[#This Row],[Hoeveelheid voorzien]]*Raming[[#This Row],[Aandeel 7]]/100,2),0)</f>
        <v>0</v>
      </c>
      <c r="AM303" s="324">
        <f>IFERROR(ROUND(Raming[[#This Row],[HV7]]*Raming[[#This Row],[EHP]],2),0)</f>
        <v>0</v>
      </c>
      <c r="AN303" s="89">
        <f>Raming[[#This Row],[HV7]]+Raming[[#This Row],[HV6]]+Raming[[#This Row],[HV5]]+Raming[[#This Row],[HV4]]+Raming[[#This Row],[HV3]]+Raming[[#This Row],[HV2]]+Raming[[#This Row],[HV1]]</f>
        <v>0</v>
      </c>
      <c r="AO303" s="89"/>
      <c r="AP303" s="94" t="str">
        <f>IFERROR(ROUND(AVERAGE(Raming[[#This Row],[kolom niet invullen]:[243/001]]),2),"")</f>
        <v/>
      </c>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row>
    <row r="304" spans="1:111">
      <c r="A304" s="156">
        <f>IF(Raming[[#This Row],[Nummering]]=1,SUM($B$9:B304),0)</f>
        <v>0</v>
      </c>
      <c r="B304" s="242">
        <f>IF(Raming[[#This Row],[Hoeveelheid voorzien]]&gt;0,1,0)</f>
        <v>0</v>
      </c>
      <c r="C304" s="116" t="s">
        <v>60</v>
      </c>
      <c r="D304" s="117"/>
      <c r="E304" s="49" t="s">
        <v>74</v>
      </c>
      <c r="F304" s="135"/>
      <c r="G304" s="136" t="s">
        <v>396</v>
      </c>
      <c r="H304" s="236"/>
      <c r="I304" s="133"/>
      <c r="J304" s="133"/>
      <c r="K304" s="118">
        <v>1004.75</v>
      </c>
      <c r="L304" s="343"/>
      <c r="M304" s="48"/>
      <c r="N304" s="119"/>
      <c r="O304" s="159"/>
      <c r="P304" s="73">
        <f>Raming[[#This Row],[Hoeveelheid voorzien]]*Raming[[#This Row],[EHP]]</f>
        <v>0</v>
      </c>
      <c r="Q304" s="100"/>
      <c r="R304" s="328">
        <v>100</v>
      </c>
      <c r="S304" s="329"/>
      <c r="T304" s="330"/>
      <c r="U304" s="331"/>
      <c r="V304" s="332"/>
      <c r="W304" s="333"/>
      <c r="X304" s="334"/>
      <c r="Y304" s="89">
        <f>SUM(Raming[[#This Row],[Aquafin]:[Aandeel 7]])</f>
        <v>100</v>
      </c>
      <c r="Z304" s="318">
        <f>IFERROR(ROUND(Raming[[#This Row],[Hoeveelheid voorzien]]*Raming[[#This Row],[Aquafin]]/100,2),0)</f>
        <v>0</v>
      </c>
      <c r="AA304" s="318">
        <f>IFERROR(ROUND(Raming[[#This Row],[HV1]]*Raming[[#This Row],[EHP]],2),0)</f>
        <v>0</v>
      </c>
      <c r="AB304" s="319">
        <f>IFERROR(ROUND(Raming[[#This Row],[Hoeveelheid voorzien]]*Raming[[#This Row],[Aandeel 2]]/100,2),0)</f>
        <v>0</v>
      </c>
      <c r="AC304" s="319">
        <f>IFERROR(ROUND(Raming[[#This Row],[HV2]]*Raming[[#This Row],[EHP]],2),0)</f>
        <v>0</v>
      </c>
      <c r="AD304" s="320">
        <f>IFERROR(ROUND(Raming[[#This Row],[Hoeveelheid voorzien]]*Raming[[#This Row],[Aandeel 3]]/100,2),0)</f>
        <v>0</v>
      </c>
      <c r="AE304" s="320">
        <f>IFERROR(ROUND(Raming[[#This Row],[HV3]]*Raming[[#This Row],[EHP]],2),0)</f>
        <v>0</v>
      </c>
      <c r="AF304" s="321">
        <f>IFERROR(ROUND(Raming[[#This Row],[Hoeveelheid voorzien]]*Raming[[#This Row],[Aandeel 4]]/100,2),0)</f>
        <v>0</v>
      </c>
      <c r="AG304" s="321">
        <f>IFERROR(ROUND(Raming[[#This Row],[HV4]]*Raming[[#This Row],[EHP]],2),0)</f>
        <v>0</v>
      </c>
      <c r="AH304" s="322">
        <f>IFERROR(ROUND(Raming[[#This Row],[Hoeveelheid voorzien]]*Raming[[#This Row],[Aandeel 5]]/100,2),0)</f>
        <v>0</v>
      </c>
      <c r="AI304" s="322">
        <f>IFERROR(ROUND(Raming[[#This Row],[HV5]]*Raming[[#This Row],[EHP]],2),0)</f>
        <v>0</v>
      </c>
      <c r="AJ304" s="323">
        <f>IFERROR(ROUND(Raming[[#This Row],[Hoeveelheid voorzien]]*Raming[[#This Row],[Aandeel 6]]/100,2),0)</f>
        <v>0</v>
      </c>
      <c r="AK304" s="323">
        <f>IFERROR(ROUND(Raming[[#This Row],[HV6]]*Raming[[#This Row],[EHP]],2),0)</f>
        <v>0</v>
      </c>
      <c r="AL304" s="324">
        <f>IFERROR(ROUND(Raming[[#This Row],[Hoeveelheid voorzien]]*Raming[[#This Row],[Aandeel 7]]/100,2),0)</f>
        <v>0</v>
      </c>
      <c r="AM304" s="324">
        <f>IFERROR(ROUND(Raming[[#This Row],[HV7]]*Raming[[#This Row],[EHP]],2),0)</f>
        <v>0</v>
      </c>
      <c r="AN304" s="89">
        <f>Raming[[#This Row],[HV7]]+Raming[[#This Row],[HV6]]+Raming[[#This Row],[HV5]]+Raming[[#This Row],[HV4]]+Raming[[#This Row],[HV3]]+Raming[[#This Row],[HV2]]+Raming[[#This Row],[HV1]]</f>
        <v>0</v>
      </c>
      <c r="AO304" s="89"/>
      <c r="AP304" s="94" t="str">
        <f>IFERROR(ROUND(AVERAGE(Raming[[#This Row],[kolom niet invullen]:[243/001]]),2),"")</f>
        <v/>
      </c>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row>
    <row r="305" spans="1:111" ht="22.5">
      <c r="A305" s="156">
        <f>IF(Raming[[#This Row],[Nummering]]=1,SUM($B$9:B305),0)</f>
        <v>164</v>
      </c>
      <c r="B305" s="242">
        <f>IF(Raming[[#This Row],[Hoeveelheid voorzien]]&gt;0,1,0)</f>
        <v>1</v>
      </c>
      <c r="C305" s="116" t="s">
        <v>60</v>
      </c>
      <c r="D305" s="117"/>
      <c r="E305" s="49" t="s">
        <v>74</v>
      </c>
      <c r="F305" s="129"/>
      <c r="G305" s="54" t="s">
        <v>830</v>
      </c>
      <c r="H305" s="236"/>
      <c r="I305" s="117" t="s">
        <v>58</v>
      </c>
      <c r="J305" s="117" t="s">
        <v>62</v>
      </c>
      <c r="K305" s="118">
        <v>34.159999999999997</v>
      </c>
      <c r="L305" s="343"/>
      <c r="M305" s="48"/>
      <c r="N305" s="95" t="s">
        <v>713</v>
      </c>
      <c r="O305" s="159">
        <v>10</v>
      </c>
      <c r="P305" s="73">
        <f>Raming[[#This Row],[Hoeveelheid voorzien]]*Raming[[#This Row],[EHP]]</f>
        <v>341.59999999999997</v>
      </c>
      <c r="Q305" s="100" t="s">
        <v>64</v>
      </c>
      <c r="R305" s="328">
        <v>100</v>
      </c>
      <c r="S305" s="329"/>
      <c r="T305" s="330"/>
      <c r="U305" s="331"/>
      <c r="V305" s="332"/>
      <c r="W305" s="333"/>
      <c r="X305" s="334"/>
      <c r="Y305" s="89">
        <f>SUM(Raming[[#This Row],[Aquafin]:[Aandeel 7]])</f>
        <v>100</v>
      </c>
      <c r="Z305" s="318">
        <f>IFERROR(ROUND(Raming[[#This Row],[Hoeveelheid voorzien]]*Raming[[#This Row],[Aquafin]]/100,2),0)</f>
        <v>10</v>
      </c>
      <c r="AA305" s="318">
        <f>IFERROR(ROUND(Raming[[#This Row],[HV1]]*Raming[[#This Row],[EHP]],2),0)</f>
        <v>341.6</v>
      </c>
      <c r="AB305" s="319">
        <f>IFERROR(ROUND(Raming[[#This Row],[Hoeveelheid voorzien]]*Raming[[#This Row],[Aandeel 2]]/100,2),0)</f>
        <v>0</v>
      </c>
      <c r="AC305" s="319">
        <f>IFERROR(ROUND(Raming[[#This Row],[HV2]]*Raming[[#This Row],[EHP]],2),0)</f>
        <v>0</v>
      </c>
      <c r="AD305" s="320">
        <f>IFERROR(ROUND(Raming[[#This Row],[Hoeveelheid voorzien]]*Raming[[#This Row],[Aandeel 3]]/100,2),0)</f>
        <v>0</v>
      </c>
      <c r="AE305" s="320">
        <f>IFERROR(ROUND(Raming[[#This Row],[HV3]]*Raming[[#This Row],[EHP]],2),0)</f>
        <v>0</v>
      </c>
      <c r="AF305" s="321">
        <f>IFERROR(ROUND(Raming[[#This Row],[Hoeveelheid voorzien]]*Raming[[#This Row],[Aandeel 4]]/100,2),0)</f>
        <v>0</v>
      </c>
      <c r="AG305" s="321">
        <f>IFERROR(ROUND(Raming[[#This Row],[HV4]]*Raming[[#This Row],[EHP]],2),0)</f>
        <v>0</v>
      </c>
      <c r="AH305" s="322">
        <f>IFERROR(ROUND(Raming[[#This Row],[Hoeveelheid voorzien]]*Raming[[#This Row],[Aandeel 5]]/100,2),0)</f>
        <v>0</v>
      </c>
      <c r="AI305" s="322">
        <f>IFERROR(ROUND(Raming[[#This Row],[HV5]]*Raming[[#This Row],[EHP]],2),0)</f>
        <v>0</v>
      </c>
      <c r="AJ305" s="323">
        <f>IFERROR(ROUND(Raming[[#This Row],[Hoeveelheid voorzien]]*Raming[[#This Row],[Aandeel 6]]/100,2),0)</f>
        <v>0</v>
      </c>
      <c r="AK305" s="323">
        <f>IFERROR(ROUND(Raming[[#This Row],[HV6]]*Raming[[#This Row],[EHP]],2),0)</f>
        <v>0</v>
      </c>
      <c r="AL305" s="324">
        <f>IFERROR(ROUND(Raming[[#This Row],[Hoeveelheid voorzien]]*Raming[[#This Row],[Aandeel 7]]/100,2),0)</f>
        <v>0</v>
      </c>
      <c r="AM305" s="324">
        <f>IFERROR(ROUND(Raming[[#This Row],[HV7]]*Raming[[#This Row],[EHP]],2),0)</f>
        <v>0</v>
      </c>
      <c r="AN305" s="89">
        <f>Raming[[#This Row],[HV7]]+Raming[[#This Row],[HV6]]+Raming[[#This Row],[HV5]]+Raming[[#This Row],[HV4]]+Raming[[#This Row],[HV3]]+Raming[[#This Row],[HV2]]+Raming[[#This Row],[HV1]]</f>
        <v>10</v>
      </c>
      <c r="AO305" s="89"/>
      <c r="AP305" s="94" t="str">
        <f>IFERROR(ROUND(AVERAGE(Raming[[#This Row],[kolom niet invullen]:[243/001]]),2),"")</f>
        <v/>
      </c>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row>
    <row r="306" spans="1:111" ht="22.5">
      <c r="A306" s="156">
        <f>IF(Raming[[#This Row],[Nummering]]=1,SUM($B$9:B306),0)</f>
        <v>165</v>
      </c>
      <c r="B306" s="242">
        <f>IF(Raming[[#This Row],[Hoeveelheid voorzien]]&gt;0,1,0)</f>
        <v>1</v>
      </c>
      <c r="C306" s="116" t="s">
        <v>60</v>
      </c>
      <c r="D306" s="117"/>
      <c r="E306" s="49" t="s">
        <v>74</v>
      </c>
      <c r="F306" s="129"/>
      <c r="G306" s="54" t="s">
        <v>831</v>
      </c>
      <c r="H306" s="236"/>
      <c r="I306" s="117" t="s">
        <v>58</v>
      </c>
      <c r="J306" s="117" t="s">
        <v>62</v>
      </c>
      <c r="K306" s="118">
        <v>65</v>
      </c>
      <c r="L306" s="343"/>
      <c r="M306" s="48"/>
      <c r="N306" s="95" t="s">
        <v>713</v>
      </c>
      <c r="O306" s="159">
        <v>5</v>
      </c>
      <c r="P306" s="73">
        <f>Raming[[#This Row],[Hoeveelheid voorzien]]*Raming[[#This Row],[EHP]]</f>
        <v>325</v>
      </c>
      <c r="Q306" s="100" t="s">
        <v>64</v>
      </c>
      <c r="R306" s="328">
        <v>100</v>
      </c>
      <c r="S306" s="329"/>
      <c r="T306" s="330"/>
      <c r="U306" s="331"/>
      <c r="V306" s="332"/>
      <c r="W306" s="333"/>
      <c r="X306" s="334"/>
      <c r="Y306" s="89">
        <f>SUM(Raming[[#This Row],[Aquafin]:[Aandeel 7]])</f>
        <v>100</v>
      </c>
      <c r="Z306" s="318">
        <f>IFERROR(ROUND(Raming[[#This Row],[Hoeveelheid voorzien]]*Raming[[#This Row],[Aquafin]]/100,2),0)</f>
        <v>5</v>
      </c>
      <c r="AA306" s="318">
        <f>IFERROR(ROUND(Raming[[#This Row],[HV1]]*Raming[[#This Row],[EHP]],2),0)</f>
        <v>325</v>
      </c>
      <c r="AB306" s="319">
        <f>IFERROR(ROUND(Raming[[#This Row],[Hoeveelheid voorzien]]*Raming[[#This Row],[Aandeel 2]]/100,2),0)</f>
        <v>0</v>
      </c>
      <c r="AC306" s="319">
        <f>IFERROR(ROUND(Raming[[#This Row],[HV2]]*Raming[[#This Row],[EHP]],2),0)</f>
        <v>0</v>
      </c>
      <c r="AD306" s="320">
        <f>IFERROR(ROUND(Raming[[#This Row],[Hoeveelheid voorzien]]*Raming[[#This Row],[Aandeel 3]]/100,2),0)</f>
        <v>0</v>
      </c>
      <c r="AE306" s="320">
        <f>IFERROR(ROUND(Raming[[#This Row],[HV3]]*Raming[[#This Row],[EHP]],2),0)</f>
        <v>0</v>
      </c>
      <c r="AF306" s="321">
        <f>IFERROR(ROUND(Raming[[#This Row],[Hoeveelheid voorzien]]*Raming[[#This Row],[Aandeel 4]]/100,2),0)</f>
        <v>0</v>
      </c>
      <c r="AG306" s="321">
        <f>IFERROR(ROUND(Raming[[#This Row],[HV4]]*Raming[[#This Row],[EHP]],2),0)</f>
        <v>0</v>
      </c>
      <c r="AH306" s="322">
        <f>IFERROR(ROUND(Raming[[#This Row],[Hoeveelheid voorzien]]*Raming[[#This Row],[Aandeel 5]]/100,2),0)</f>
        <v>0</v>
      </c>
      <c r="AI306" s="322">
        <f>IFERROR(ROUND(Raming[[#This Row],[HV5]]*Raming[[#This Row],[EHP]],2),0)</f>
        <v>0</v>
      </c>
      <c r="AJ306" s="323">
        <f>IFERROR(ROUND(Raming[[#This Row],[Hoeveelheid voorzien]]*Raming[[#This Row],[Aandeel 6]]/100,2),0)</f>
        <v>0</v>
      </c>
      <c r="AK306" s="323">
        <f>IFERROR(ROUND(Raming[[#This Row],[HV6]]*Raming[[#This Row],[EHP]],2),0)</f>
        <v>0</v>
      </c>
      <c r="AL306" s="324">
        <f>IFERROR(ROUND(Raming[[#This Row],[Hoeveelheid voorzien]]*Raming[[#This Row],[Aandeel 7]]/100,2),0)</f>
        <v>0</v>
      </c>
      <c r="AM306" s="324">
        <f>IFERROR(ROUND(Raming[[#This Row],[HV7]]*Raming[[#This Row],[EHP]],2),0)</f>
        <v>0</v>
      </c>
      <c r="AN306" s="89">
        <f>Raming[[#This Row],[HV7]]+Raming[[#This Row],[HV6]]+Raming[[#This Row],[HV5]]+Raming[[#This Row],[HV4]]+Raming[[#This Row],[HV3]]+Raming[[#This Row],[HV2]]+Raming[[#This Row],[HV1]]</f>
        <v>5</v>
      </c>
      <c r="AO306" s="89"/>
      <c r="AP306" s="94" t="str">
        <f>IFERROR(ROUND(AVERAGE(Raming[[#This Row],[kolom niet invullen]:[243/001]]),2),"")</f>
        <v/>
      </c>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row>
    <row r="307" spans="1:111" ht="22.5">
      <c r="A307" s="156">
        <f>IF(Raming[[#This Row],[Nummering]]=1,SUM($B$9:B307),0)</f>
        <v>166</v>
      </c>
      <c r="B307" s="242">
        <f>IF(Raming[[#This Row],[Hoeveelheid voorzien]]&gt;0,1,0)</f>
        <v>1</v>
      </c>
      <c r="C307" s="116" t="s">
        <v>60</v>
      </c>
      <c r="D307" s="117"/>
      <c r="E307" s="49" t="s">
        <v>74</v>
      </c>
      <c r="F307" s="129"/>
      <c r="G307" s="54" t="s">
        <v>832</v>
      </c>
      <c r="H307" s="236"/>
      <c r="I307" s="117" t="s">
        <v>58</v>
      </c>
      <c r="J307" s="117" t="s">
        <v>62</v>
      </c>
      <c r="K307" s="118">
        <v>161.53</v>
      </c>
      <c r="L307" s="343"/>
      <c r="M307" s="48"/>
      <c r="N307" s="95" t="s">
        <v>713</v>
      </c>
      <c r="O307" s="159">
        <v>2</v>
      </c>
      <c r="P307" s="73">
        <f>Raming[[#This Row],[Hoeveelheid voorzien]]*Raming[[#This Row],[EHP]]</f>
        <v>323.06</v>
      </c>
      <c r="Q307" s="100" t="s">
        <v>64</v>
      </c>
      <c r="R307" s="328">
        <v>100</v>
      </c>
      <c r="S307" s="329"/>
      <c r="T307" s="330"/>
      <c r="U307" s="331"/>
      <c r="V307" s="332"/>
      <c r="W307" s="333"/>
      <c r="X307" s="334"/>
      <c r="Y307" s="89">
        <f>SUM(Raming[[#This Row],[Aquafin]:[Aandeel 7]])</f>
        <v>100</v>
      </c>
      <c r="Z307" s="318">
        <f>IFERROR(ROUND(Raming[[#This Row],[Hoeveelheid voorzien]]*Raming[[#This Row],[Aquafin]]/100,2),0)</f>
        <v>2</v>
      </c>
      <c r="AA307" s="318">
        <f>IFERROR(ROUND(Raming[[#This Row],[HV1]]*Raming[[#This Row],[EHP]],2),0)</f>
        <v>323.06</v>
      </c>
      <c r="AB307" s="319">
        <f>IFERROR(ROUND(Raming[[#This Row],[Hoeveelheid voorzien]]*Raming[[#This Row],[Aandeel 2]]/100,2),0)</f>
        <v>0</v>
      </c>
      <c r="AC307" s="319">
        <f>IFERROR(ROUND(Raming[[#This Row],[HV2]]*Raming[[#This Row],[EHP]],2),0)</f>
        <v>0</v>
      </c>
      <c r="AD307" s="320">
        <f>IFERROR(ROUND(Raming[[#This Row],[Hoeveelheid voorzien]]*Raming[[#This Row],[Aandeel 3]]/100,2),0)</f>
        <v>0</v>
      </c>
      <c r="AE307" s="320">
        <f>IFERROR(ROUND(Raming[[#This Row],[HV3]]*Raming[[#This Row],[EHP]],2),0)</f>
        <v>0</v>
      </c>
      <c r="AF307" s="321">
        <f>IFERROR(ROUND(Raming[[#This Row],[Hoeveelheid voorzien]]*Raming[[#This Row],[Aandeel 4]]/100,2),0)</f>
        <v>0</v>
      </c>
      <c r="AG307" s="321">
        <f>IFERROR(ROUND(Raming[[#This Row],[HV4]]*Raming[[#This Row],[EHP]],2),0)</f>
        <v>0</v>
      </c>
      <c r="AH307" s="322">
        <f>IFERROR(ROUND(Raming[[#This Row],[Hoeveelheid voorzien]]*Raming[[#This Row],[Aandeel 5]]/100,2),0)</f>
        <v>0</v>
      </c>
      <c r="AI307" s="322">
        <f>IFERROR(ROUND(Raming[[#This Row],[HV5]]*Raming[[#This Row],[EHP]],2),0)</f>
        <v>0</v>
      </c>
      <c r="AJ307" s="323">
        <f>IFERROR(ROUND(Raming[[#This Row],[Hoeveelheid voorzien]]*Raming[[#This Row],[Aandeel 6]]/100,2),0)</f>
        <v>0</v>
      </c>
      <c r="AK307" s="323">
        <f>IFERROR(ROUND(Raming[[#This Row],[HV6]]*Raming[[#This Row],[EHP]],2),0)</f>
        <v>0</v>
      </c>
      <c r="AL307" s="324">
        <f>IFERROR(ROUND(Raming[[#This Row],[Hoeveelheid voorzien]]*Raming[[#This Row],[Aandeel 7]]/100,2),0)</f>
        <v>0</v>
      </c>
      <c r="AM307" s="324">
        <f>IFERROR(ROUND(Raming[[#This Row],[HV7]]*Raming[[#This Row],[EHP]],2),0)</f>
        <v>0</v>
      </c>
      <c r="AN307" s="89">
        <f>Raming[[#This Row],[HV7]]+Raming[[#This Row],[HV6]]+Raming[[#This Row],[HV5]]+Raming[[#This Row],[HV4]]+Raming[[#This Row],[HV3]]+Raming[[#This Row],[HV2]]+Raming[[#This Row],[HV1]]</f>
        <v>2</v>
      </c>
      <c r="AO307" s="89"/>
      <c r="AP307" s="94" t="str">
        <f>IFERROR(ROUND(AVERAGE(Raming[[#This Row],[kolom niet invullen]:[243/001]]),2),"")</f>
        <v/>
      </c>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row>
    <row r="308" spans="1:111" ht="22.5">
      <c r="A308" s="156">
        <f>IF(Raming[[#This Row],[Nummering]]=1,SUM($B$9:B308),0)</f>
        <v>167</v>
      </c>
      <c r="B308" s="242">
        <f>IF(Raming[[#This Row],[Hoeveelheid voorzien]]&gt;0,1,0)</f>
        <v>1</v>
      </c>
      <c r="C308" s="116" t="s">
        <v>60</v>
      </c>
      <c r="D308" s="117"/>
      <c r="E308" s="49" t="s">
        <v>74</v>
      </c>
      <c r="F308" s="129"/>
      <c r="G308" s="54" t="s">
        <v>833</v>
      </c>
      <c r="H308" s="236"/>
      <c r="I308" s="117" t="s">
        <v>58</v>
      </c>
      <c r="J308" s="117" t="s">
        <v>62</v>
      </c>
      <c r="K308" s="118">
        <v>115.27</v>
      </c>
      <c r="L308" s="343"/>
      <c r="M308" s="48"/>
      <c r="N308" s="95" t="s">
        <v>713</v>
      </c>
      <c r="O308" s="159">
        <v>15</v>
      </c>
      <c r="P308" s="73">
        <f>Raming[[#This Row],[Hoeveelheid voorzien]]*Raming[[#This Row],[EHP]]</f>
        <v>1729.05</v>
      </c>
      <c r="Q308" s="100" t="s">
        <v>64</v>
      </c>
      <c r="R308" s="328">
        <v>100</v>
      </c>
      <c r="S308" s="329"/>
      <c r="T308" s="330"/>
      <c r="U308" s="331"/>
      <c r="V308" s="332"/>
      <c r="W308" s="333"/>
      <c r="X308" s="334"/>
      <c r="Y308" s="89">
        <f>SUM(Raming[[#This Row],[Aquafin]:[Aandeel 7]])</f>
        <v>100</v>
      </c>
      <c r="Z308" s="318">
        <f>IFERROR(ROUND(Raming[[#This Row],[Hoeveelheid voorzien]]*Raming[[#This Row],[Aquafin]]/100,2),0)</f>
        <v>15</v>
      </c>
      <c r="AA308" s="318">
        <f>IFERROR(ROUND(Raming[[#This Row],[HV1]]*Raming[[#This Row],[EHP]],2),0)</f>
        <v>1729.05</v>
      </c>
      <c r="AB308" s="319">
        <f>IFERROR(ROUND(Raming[[#This Row],[Hoeveelheid voorzien]]*Raming[[#This Row],[Aandeel 2]]/100,2),0)</f>
        <v>0</v>
      </c>
      <c r="AC308" s="319">
        <f>IFERROR(ROUND(Raming[[#This Row],[HV2]]*Raming[[#This Row],[EHP]],2),0)</f>
        <v>0</v>
      </c>
      <c r="AD308" s="320">
        <f>IFERROR(ROUND(Raming[[#This Row],[Hoeveelheid voorzien]]*Raming[[#This Row],[Aandeel 3]]/100,2),0)</f>
        <v>0</v>
      </c>
      <c r="AE308" s="320">
        <f>IFERROR(ROUND(Raming[[#This Row],[HV3]]*Raming[[#This Row],[EHP]],2),0)</f>
        <v>0</v>
      </c>
      <c r="AF308" s="321">
        <f>IFERROR(ROUND(Raming[[#This Row],[Hoeveelheid voorzien]]*Raming[[#This Row],[Aandeel 4]]/100,2),0)</f>
        <v>0</v>
      </c>
      <c r="AG308" s="321">
        <f>IFERROR(ROUND(Raming[[#This Row],[HV4]]*Raming[[#This Row],[EHP]],2),0)</f>
        <v>0</v>
      </c>
      <c r="AH308" s="322">
        <f>IFERROR(ROUND(Raming[[#This Row],[Hoeveelheid voorzien]]*Raming[[#This Row],[Aandeel 5]]/100,2),0)</f>
        <v>0</v>
      </c>
      <c r="AI308" s="322">
        <f>IFERROR(ROUND(Raming[[#This Row],[HV5]]*Raming[[#This Row],[EHP]],2),0)</f>
        <v>0</v>
      </c>
      <c r="AJ308" s="323">
        <f>IFERROR(ROUND(Raming[[#This Row],[Hoeveelheid voorzien]]*Raming[[#This Row],[Aandeel 6]]/100,2),0)</f>
        <v>0</v>
      </c>
      <c r="AK308" s="323">
        <f>IFERROR(ROUND(Raming[[#This Row],[HV6]]*Raming[[#This Row],[EHP]],2),0)</f>
        <v>0</v>
      </c>
      <c r="AL308" s="324">
        <f>IFERROR(ROUND(Raming[[#This Row],[Hoeveelheid voorzien]]*Raming[[#This Row],[Aandeel 7]]/100,2),0)</f>
        <v>0</v>
      </c>
      <c r="AM308" s="324">
        <f>IFERROR(ROUND(Raming[[#This Row],[HV7]]*Raming[[#This Row],[EHP]],2),0)</f>
        <v>0</v>
      </c>
      <c r="AN308" s="89">
        <f>Raming[[#This Row],[HV7]]+Raming[[#This Row],[HV6]]+Raming[[#This Row],[HV5]]+Raming[[#This Row],[HV4]]+Raming[[#This Row],[HV3]]+Raming[[#This Row],[HV2]]+Raming[[#This Row],[HV1]]</f>
        <v>15</v>
      </c>
      <c r="AO308" s="89"/>
      <c r="AP308" s="94" t="str">
        <f>IFERROR(ROUND(AVERAGE(Raming[[#This Row],[kolom niet invullen]:[243/001]]),2),"")</f>
        <v/>
      </c>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row>
    <row r="309" spans="1:111" ht="22.5">
      <c r="A309" s="156">
        <f>IF(Raming[[#This Row],[Nummering]]=1,SUM($B$9:B309),0)</f>
        <v>168</v>
      </c>
      <c r="B309" s="242">
        <f>IF(Raming[[#This Row],[Hoeveelheid voorzien]]&gt;0,1,0)</f>
        <v>1</v>
      </c>
      <c r="C309" s="116" t="s">
        <v>60</v>
      </c>
      <c r="D309" s="117"/>
      <c r="E309" s="49" t="s">
        <v>74</v>
      </c>
      <c r="F309" s="129"/>
      <c r="G309" s="54" t="s">
        <v>834</v>
      </c>
      <c r="H309" s="236"/>
      <c r="I309" s="117" t="s">
        <v>58</v>
      </c>
      <c r="J309" s="117" t="s">
        <v>62</v>
      </c>
      <c r="K309" s="118">
        <v>50.8</v>
      </c>
      <c r="L309" s="343"/>
      <c r="M309" s="48"/>
      <c r="N309" s="95" t="s">
        <v>713</v>
      </c>
      <c r="O309" s="159">
        <v>2</v>
      </c>
      <c r="P309" s="73">
        <f>Raming[[#This Row],[Hoeveelheid voorzien]]*Raming[[#This Row],[EHP]]</f>
        <v>101.6</v>
      </c>
      <c r="Q309" s="100" t="s">
        <v>64</v>
      </c>
      <c r="R309" s="328">
        <v>100</v>
      </c>
      <c r="S309" s="329"/>
      <c r="T309" s="330"/>
      <c r="U309" s="331"/>
      <c r="V309" s="332"/>
      <c r="W309" s="333"/>
      <c r="X309" s="334"/>
      <c r="Y309" s="89">
        <f>SUM(Raming[[#This Row],[Aquafin]:[Aandeel 7]])</f>
        <v>100</v>
      </c>
      <c r="Z309" s="318">
        <f>IFERROR(ROUND(Raming[[#This Row],[Hoeveelheid voorzien]]*Raming[[#This Row],[Aquafin]]/100,2),0)</f>
        <v>2</v>
      </c>
      <c r="AA309" s="318">
        <f>IFERROR(ROUND(Raming[[#This Row],[HV1]]*Raming[[#This Row],[EHP]],2),0)</f>
        <v>101.6</v>
      </c>
      <c r="AB309" s="319">
        <f>IFERROR(ROUND(Raming[[#This Row],[Hoeveelheid voorzien]]*Raming[[#This Row],[Aandeel 2]]/100,2),0)</f>
        <v>0</v>
      </c>
      <c r="AC309" s="319">
        <f>IFERROR(ROUND(Raming[[#This Row],[HV2]]*Raming[[#This Row],[EHP]],2),0)</f>
        <v>0</v>
      </c>
      <c r="AD309" s="320">
        <f>IFERROR(ROUND(Raming[[#This Row],[Hoeveelheid voorzien]]*Raming[[#This Row],[Aandeel 3]]/100,2),0)</f>
        <v>0</v>
      </c>
      <c r="AE309" s="320">
        <f>IFERROR(ROUND(Raming[[#This Row],[HV3]]*Raming[[#This Row],[EHP]],2),0)</f>
        <v>0</v>
      </c>
      <c r="AF309" s="321">
        <f>IFERROR(ROUND(Raming[[#This Row],[Hoeveelheid voorzien]]*Raming[[#This Row],[Aandeel 4]]/100,2),0)</f>
        <v>0</v>
      </c>
      <c r="AG309" s="321">
        <f>IFERROR(ROUND(Raming[[#This Row],[HV4]]*Raming[[#This Row],[EHP]],2),0)</f>
        <v>0</v>
      </c>
      <c r="AH309" s="322">
        <f>IFERROR(ROUND(Raming[[#This Row],[Hoeveelheid voorzien]]*Raming[[#This Row],[Aandeel 5]]/100,2),0)</f>
        <v>0</v>
      </c>
      <c r="AI309" s="322">
        <f>IFERROR(ROUND(Raming[[#This Row],[HV5]]*Raming[[#This Row],[EHP]],2),0)</f>
        <v>0</v>
      </c>
      <c r="AJ309" s="323">
        <f>IFERROR(ROUND(Raming[[#This Row],[Hoeveelheid voorzien]]*Raming[[#This Row],[Aandeel 6]]/100,2),0)</f>
        <v>0</v>
      </c>
      <c r="AK309" s="323">
        <f>IFERROR(ROUND(Raming[[#This Row],[HV6]]*Raming[[#This Row],[EHP]],2),0)</f>
        <v>0</v>
      </c>
      <c r="AL309" s="324">
        <f>IFERROR(ROUND(Raming[[#This Row],[Hoeveelheid voorzien]]*Raming[[#This Row],[Aandeel 7]]/100,2),0)</f>
        <v>0</v>
      </c>
      <c r="AM309" s="324">
        <f>IFERROR(ROUND(Raming[[#This Row],[HV7]]*Raming[[#This Row],[EHP]],2),0)</f>
        <v>0</v>
      </c>
      <c r="AN309" s="89">
        <f>Raming[[#This Row],[HV7]]+Raming[[#This Row],[HV6]]+Raming[[#This Row],[HV5]]+Raming[[#This Row],[HV4]]+Raming[[#This Row],[HV3]]+Raming[[#This Row],[HV2]]+Raming[[#This Row],[HV1]]</f>
        <v>2</v>
      </c>
      <c r="AO309" s="89"/>
      <c r="AP309" s="94" t="str">
        <f>IFERROR(ROUND(AVERAGE(Raming[[#This Row],[kolom niet invullen]:[243/001]]),2),"")</f>
        <v/>
      </c>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row>
    <row r="310" spans="1:111" ht="22.5">
      <c r="A310" s="156">
        <f>IF(Raming[[#This Row],[Nummering]]=1,SUM($B$9:B310),0)</f>
        <v>169</v>
      </c>
      <c r="B310" s="242">
        <f>IF(Raming[[#This Row],[Hoeveelheid voorzien]]&gt;0,1,0)</f>
        <v>1</v>
      </c>
      <c r="C310" s="116" t="s">
        <v>60</v>
      </c>
      <c r="D310" s="117"/>
      <c r="E310" s="49" t="s">
        <v>74</v>
      </c>
      <c r="F310" s="129"/>
      <c r="G310" s="54" t="s">
        <v>835</v>
      </c>
      <c r="H310" s="236"/>
      <c r="I310" s="117" t="s">
        <v>58</v>
      </c>
      <c r="J310" s="117" t="s">
        <v>62</v>
      </c>
      <c r="K310" s="118">
        <v>27.46</v>
      </c>
      <c r="L310" s="343"/>
      <c r="M310" s="48"/>
      <c r="N310" s="95" t="s">
        <v>713</v>
      </c>
      <c r="O310" s="159">
        <v>10</v>
      </c>
      <c r="P310" s="73">
        <f>Raming[[#This Row],[Hoeveelheid voorzien]]*Raming[[#This Row],[EHP]]</f>
        <v>274.60000000000002</v>
      </c>
      <c r="Q310" s="100" t="s">
        <v>64</v>
      </c>
      <c r="R310" s="328">
        <v>100</v>
      </c>
      <c r="S310" s="329"/>
      <c r="T310" s="330"/>
      <c r="U310" s="331"/>
      <c r="V310" s="332"/>
      <c r="W310" s="333"/>
      <c r="X310" s="334"/>
      <c r="Y310" s="89">
        <f>SUM(Raming[[#This Row],[Aquafin]:[Aandeel 7]])</f>
        <v>100</v>
      </c>
      <c r="Z310" s="318">
        <f>IFERROR(ROUND(Raming[[#This Row],[Hoeveelheid voorzien]]*Raming[[#This Row],[Aquafin]]/100,2),0)</f>
        <v>10</v>
      </c>
      <c r="AA310" s="318">
        <f>IFERROR(ROUND(Raming[[#This Row],[HV1]]*Raming[[#This Row],[EHP]],2),0)</f>
        <v>274.60000000000002</v>
      </c>
      <c r="AB310" s="319">
        <f>IFERROR(ROUND(Raming[[#This Row],[Hoeveelheid voorzien]]*Raming[[#This Row],[Aandeel 2]]/100,2),0)</f>
        <v>0</v>
      </c>
      <c r="AC310" s="319">
        <f>IFERROR(ROUND(Raming[[#This Row],[HV2]]*Raming[[#This Row],[EHP]],2),0)</f>
        <v>0</v>
      </c>
      <c r="AD310" s="320">
        <f>IFERROR(ROUND(Raming[[#This Row],[Hoeveelheid voorzien]]*Raming[[#This Row],[Aandeel 3]]/100,2),0)</f>
        <v>0</v>
      </c>
      <c r="AE310" s="320">
        <f>IFERROR(ROUND(Raming[[#This Row],[HV3]]*Raming[[#This Row],[EHP]],2),0)</f>
        <v>0</v>
      </c>
      <c r="AF310" s="321">
        <f>IFERROR(ROUND(Raming[[#This Row],[Hoeveelheid voorzien]]*Raming[[#This Row],[Aandeel 4]]/100,2),0)</f>
        <v>0</v>
      </c>
      <c r="AG310" s="321">
        <f>IFERROR(ROUND(Raming[[#This Row],[HV4]]*Raming[[#This Row],[EHP]],2),0)</f>
        <v>0</v>
      </c>
      <c r="AH310" s="322">
        <f>IFERROR(ROUND(Raming[[#This Row],[Hoeveelheid voorzien]]*Raming[[#This Row],[Aandeel 5]]/100,2),0)</f>
        <v>0</v>
      </c>
      <c r="AI310" s="322">
        <f>IFERROR(ROUND(Raming[[#This Row],[HV5]]*Raming[[#This Row],[EHP]],2),0)</f>
        <v>0</v>
      </c>
      <c r="AJ310" s="323">
        <f>IFERROR(ROUND(Raming[[#This Row],[Hoeveelheid voorzien]]*Raming[[#This Row],[Aandeel 6]]/100,2),0)</f>
        <v>0</v>
      </c>
      <c r="AK310" s="323">
        <f>IFERROR(ROUND(Raming[[#This Row],[HV6]]*Raming[[#This Row],[EHP]],2),0)</f>
        <v>0</v>
      </c>
      <c r="AL310" s="324">
        <f>IFERROR(ROUND(Raming[[#This Row],[Hoeveelheid voorzien]]*Raming[[#This Row],[Aandeel 7]]/100,2),0)</f>
        <v>0</v>
      </c>
      <c r="AM310" s="324">
        <f>IFERROR(ROUND(Raming[[#This Row],[HV7]]*Raming[[#This Row],[EHP]],2),0)</f>
        <v>0</v>
      </c>
      <c r="AN310" s="89">
        <f>Raming[[#This Row],[HV7]]+Raming[[#This Row],[HV6]]+Raming[[#This Row],[HV5]]+Raming[[#This Row],[HV4]]+Raming[[#This Row],[HV3]]+Raming[[#This Row],[HV2]]+Raming[[#This Row],[HV1]]</f>
        <v>10</v>
      </c>
      <c r="AO310" s="89"/>
      <c r="AP310" s="94" t="str">
        <f>IFERROR(ROUND(AVERAGE(Raming[[#This Row],[kolom niet invullen]:[243/001]]),2),"")</f>
        <v/>
      </c>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row>
    <row r="311" spans="1:111">
      <c r="A311" s="156">
        <f>IF(Raming[[#This Row],[Nummering]]=1,SUM($B$9:B311),0)</f>
        <v>0</v>
      </c>
      <c r="B311" s="242">
        <f>IF(Raming[[#This Row],[Hoeveelheid voorzien]]&gt;0,1,0)</f>
        <v>0</v>
      </c>
      <c r="C311" s="109"/>
      <c r="D311" s="109" t="s">
        <v>397</v>
      </c>
      <c r="E311" s="110"/>
      <c r="F311" s="109" t="s">
        <v>398</v>
      </c>
      <c r="G311" s="109"/>
      <c r="H311" s="71"/>
      <c r="I311" s="71"/>
      <c r="J311" s="71" t="s">
        <v>28</v>
      </c>
      <c r="K311" s="118" t="s">
        <v>28</v>
      </c>
      <c r="L311" s="327"/>
      <c r="M311" s="48"/>
      <c r="N311" s="53"/>
      <c r="O311" s="160"/>
      <c r="P311" s="73"/>
      <c r="Q311" s="100"/>
      <c r="R311" s="74">
        <v>100</v>
      </c>
      <c r="S311" s="75"/>
      <c r="T311" s="76"/>
      <c r="U311" s="77"/>
      <c r="V311" s="78"/>
      <c r="W311" s="79"/>
      <c r="X311" s="80"/>
      <c r="Y311" s="104">
        <f>SUM(Raming[[#This Row],[Aquafin]:[Aandeel 7]])</f>
        <v>100</v>
      </c>
      <c r="Z311" s="318">
        <f>IFERROR(ROUND(Raming[[#This Row],[Hoeveelheid voorzien]]*Raming[[#This Row],[Aquafin]]/100,2),0)</f>
        <v>0</v>
      </c>
      <c r="AA311" s="318">
        <f>IFERROR(ROUND(Raming[[#This Row],[HV1]]*Raming[[#This Row],[EHP]],2),0)</f>
        <v>0</v>
      </c>
      <c r="AB311" s="319">
        <f>IFERROR(ROUND(Raming[[#This Row],[Hoeveelheid voorzien]]*Raming[[#This Row],[Aandeel 2]]/100,2),0)</f>
        <v>0</v>
      </c>
      <c r="AC311" s="319">
        <f>IFERROR(ROUND(Raming[[#This Row],[HV2]]*Raming[[#This Row],[EHP]],2),0)</f>
        <v>0</v>
      </c>
      <c r="AD311" s="320">
        <f>IFERROR(ROUND(Raming[[#This Row],[Hoeveelheid voorzien]]*Raming[[#This Row],[Aandeel 3]]/100,2),0)</f>
        <v>0</v>
      </c>
      <c r="AE311" s="320">
        <f>IFERROR(ROUND(Raming[[#This Row],[HV3]]*Raming[[#This Row],[EHP]],2),0)</f>
        <v>0</v>
      </c>
      <c r="AF311" s="321">
        <f>IFERROR(ROUND(Raming[[#This Row],[Hoeveelheid voorzien]]*Raming[[#This Row],[Aandeel 4]]/100,2),0)</f>
        <v>0</v>
      </c>
      <c r="AG311" s="321">
        <f>IFERROR(ROUND(Raming[[#This Row],[HV4]]*Raming[[#This Row],[EHP]],2),0)</f>
        <v>0</v>
      </c>
      <c r="AH311" s="322">
        <f>IFERROR(ROUND(Raming[[#This Row],[Hoeveelheid voorzien]]*Raming[[#This Row],[Aandeel 5]]/100,2),0)</f>
        <v>0</v>
      </c>
      <c r="AI311" s="322">
        <f>IFERROR(ROUND(Raming[[#This Row],[HV5]]*Raming[[#This Row],[EHP]],2),0)</f>
        <v>0</v>
      </c>
      <c r="AJ311" s="335">
        <f>IFERROR(ROUND(Raming[[#This Row],[Hoeveelheid voorzien]]*Raming[[#This Row],[Aandeel 6]]/100,2),0)</f>
        <v>0</v>
      </c>
      <c r="AK311" s="335">
        <f>IFERROR(ROUND(Raming[[#This Row],[HV6]]*Raming[[#This Row],[EHP]],2),0)</f>
        <v>0</v>
      </c>
      <c r="AL311" s="336">
        <f>IFERROR(ROUND(Raming[[#This Row],[Hoeveelheid voorzien]]*Raming[[#This Row],[Aandeel 7]]/100,2),0)</f>
        <v>0</v>
      </c>
      <c r="AM311" s="336">
        <f>IFERROR(ROUND(Raming[[#This Row],[HV7]]*Raming[[#This Row],[EHP]],2),0)</f>
        <v>0</v>
      </c>
      <c r="AN311" s="108">
        <f>Raming[[#This Row],[HV7]]+Raming[[#This Row],[HV6]]+Raming[[#This Row],[HV5]]+Raming[[#This Row],[HV4]]+Raming[[#This Row],[HV3]]+Raming[[#This Row],[HV2]]+Raming[[#This Row],[HV1]]</f>
        <v>0</v>
      </c>
      <c r="AP311" s="337" t="str">
        <f>IFERROR(ROUND(AVERAGE(Raming[[#This Row],[kolom niet invullen]:[243/001]]),2),"")</f>
        <v/>
      </c>
      <c r="AQ311" s="337"/>
      <c r="AR311" s="337"/>
      <c r="AU311" s="338"/>
      <c r="AV311" s="338"/>
      <c r="AW311" s="338"/>
      <c r="AX311" s="338"/>
      <c r="AY311" s="338"/>
      <c r="AZ311" s="338"/>
      <c r="BA311" s="338"/>
      <c r="BB311" s="338"/>
      <c r="BC311" s="338"/>
      <c r="BD311" s="338"/>
      <c r="BE311" s="338"/>
      <c r="BF311" s="338"/>
      <c r="BG311" s="338"/>
      <c r="BH311" s="338"/>
      <c r="BI311" s="338"/>
      <c r="BJ311" s="338"/>
      <c r="BK311" s="338"/>
      <c r="BL311" s="338"/>
      <c r="BM311" s="338"/>
      <c r="BN311" s="338"/>
      <c r="BO311" s="338"/>
      <c r="BP311" s="338"/>
      <c r="BQ311" s="338"/>
      <c r="BR311" s="338"/>
      <c r="BS311" s="338"/>
      <c r="BT311" s="338"/>
      <c r="BU311" s="338"/>
      <c r="BV311" s="338"/>
      <c r="BW311" s="338"/>
      <c r="BX311" s="338"/>
      <c r="BY311" s="338"/>
      <c r="BZ311" s="338"/>
      <c r="CA311" s="338"/>
      <c r="CB311" s="338"/>
      <c r="CC311" s="338"/>
      <c r="CD311" s="338"/>
      <c r="CE311" s="338"/>
      <c r="CF311" s="338"/>
      <c r="CG311" s="338"/>
      <c r="CH311" s="338"/>
      <c r="CI311" s="338"/>
      <c r="CJ311" s="338"/>
      <c r="CK311" s="338"/>
      <c r="CL311" s="338"/>
      <c r="CM311" s="338"/>
      <c r="CN311" s="338"/>
      <c r="CO311" s="338"/>
      <c r="CP311" s="338"/>
      <c r="CQ311" s="338"/>
      <c r="CR311" s="338"/>
      <c r="CS311" s="338"/>
      <c r="CT311" s="338"/>
      <c r="CU311" s="338"/>
      <c r="CV311" s="338"/>
      <c r="CW311" s="338"/>
      <c r="CX311" s="338"/>
      <c r="CY311" s="338"/>
      <c r="CZ311" s="338"/>
      <c r="DA311" s="338"/>
      <c r="DB311" s="338"/>
      <c r="DC311" s="338"/>
      <c r="DD311" s="338"/>
      <c r="DE311" s="338"/>
      <c r="DF311" s="338"/>
      <c r="DG311" s="338"/>
    </row>
    <row r="312" spans="1:111">
      <c r="A312" s="156">
        <f>IF(Raming[[#This Row],[Nummering]]=1,SUM($B$9:B312),0)</f>
        <v>0</v>
      </c>
      <c r="B312" s="242">
        <f>IF(Raming[[#This Row],[Hoeveelheid voorzien]]&gt;0,1,0)</f>
        <v>0</v>
      </c>
      <c r="C312" s="113"/>
      <c r="D312" s="113" t="s">
        <v>399</v>
      </c>
      <c r="E312" s="113"/>
      <c r="F312" s="113" t="s">
        <v>400</v>
      </c>
      <c r="G312" s="131"/>
      <c r="H312" s="231"/>
      <c r="I312" s="170"/>
      <c r="J312" s="170" t="s">
        <v>28</v>
      </c>
      <c r="K312" s="118" t="s">
        <v>28</v>
      </c>
      <c r="L312" s="326"/>
      <c r="M312" s="45"/>
      <c r="N312" s="46"/>
      <c r="O312" s="160"/>
      <c r="P312" s="73"/>
      <c r="Q312" s="100"/>
      <c r="R312" s="74">
        <v>100</v>
      </c>
      <c r="S312" s="75"/>
      <c r="T312" s="76"/>
      <c r="U312" s="77"/>
      <c r="V312" s="78"/>
      <c r="W312" s="79"/>
      <c r="X312" s="80"/>
      <c r="Y312" s="104">
        <f>SUM(Raming[[#This Row],[Aquafin]:[Aandeel 7]])</f>
        <v>100</v>
      </c>
      <c r="Z312" s="318">
        <f>IFERROR(ROUND(Raming[[#This Row],[Hoeveelheid voorzien]]*Raming[[#This Row],[Aquafin]]/100,2),0)</f>
        <v>0</v>
      </c>
      <c r="AA312" s="318">
        <f>IFERROR(ROUND(Raming[[#This Row],[HV1]]*Raming[[#This Row],[EHP]],2),0)</f>
        <v>0</v>
      </c>
      <c r="AB312" s="319">
        <f>IFERROR(ROUND(Raming[[#This Row],[Hoeveelheid voorzien]]*Raming[[#This Row],[Aandeel 2]]/100,2),0)</f>
        <v>0</v>
      </c>
      <c r="AC312" s="319">
        <f>IFERROR(ROUND(Raming[[#This Row],[HV2]]*Raming[[#This Row],[EHP]],2),0)</f>
        <v>0</v>
      </c>
      <c r="AD312" s="320">
        <f>IFERROR(ROUND(Raming[[#This Row],[Hoeveelheid voorzien]]*Raming[[#This Row],[Aandeel 3]]/100,2),0)</f>
        <v>0</v>
      </c>
      <c r="AE312" s="320">
        <f>IFERROR(ROUND(Raming[[#This Row],[HV3]]*Raming[[#This Row],[EHP]],2),0)</f>
        <v>0</v>
      </c>
      <c r="AF312" s="321">
        <f>IFERROR(ROUND(Raming[[#This Row],[Hoeveelheid voorzien]]*Raming[[#This Row],[Aandeel 4]]/100,2),0)</f>
        <v>0</v>
      </c>
      <c r="AG312" s="321">
        <f>IFERROR(ROUND(Raming[[#This Row],[HV4]]*Raming[[#This Row],[EHP]],2),0)</f>
        <v>0</v>
      </c>
      <c r="AH312" s="322">
        <f>IFERROR(ROUND(Raming[[#This Row],[Hoeveelheid voorzien]]*Raming[[#This Row],[Aandeel 5]]/100,2),0)</f>
        <v>0</v>
      </c>
      <c r="AI312" s="322">
        <f>IFERROR(ROUND(Raming[[#This Row],[HV5]]*Raming[[#This Row],[EHP]],2),0)</f>
        <v>0</v>
      </c>
      <c r="AJ312" s="335">
        <f>IFERROR(ROUND(Raming[[#This Row],[Hoeveelheid voorzien]]*Raming[[#This Row],[Aandeel 6]]/100,2),0)</f>
        <v>0</v>
      </c>
      <c r="AK312" s="335">
        <f>IFERROR(ROUND(Raming[[#This Row],[HV6]]*Raming[[#This Row],[EHP]],2),0)</f>
        <v>0</v>
      </c>
      <c r="AL312" s="336">
        <f>IFERROR(ROUND(Raming[[#This Row],[Hoeveelheid voorzien]]*Raming[[#This Row],[Aandeel 7]]/100,2),0)</f>
        <v>0</v>
      </c>
      <c r="AM312" s="336">
        <f>IFERROR(ROUND(Raming[[#This Row],[HV7]]*Raming[[#This Row],[EHP]],2),0)</f>
        <v>0</v>
      </c>
      <c r="AN312" s="108">
        <f>Raming[[#This Row],[HV7]]+Raming[[#This Row],[HV6]]+Raming[[#This Row],[HV5]]+Raming[[#This Row],[HV4]]+Raming[[#This Row],[HV3]]+Raming[[#This Row],[HV2]]+Raming[[#This Row],[HV1]]</f>
        <v>0</v>
      </c>
      <c r="AP312" s="337" t="str">
        <f>IFERROR(ROUND(AVERAGE(Raming[[#This Row],[kolom niet invullen]:[243/001]]),2),"")</f>
        <v/>
      </c>
      <c r="AQ312" s="337"/>
      <c r="AR312" s="337"/>
      <c r="AU312" s="338"/>
      <c r="AV312" s="338"/>
      <c r="AW312" s="338"/>
      <c r="AX312" s="338"/>
      <c r="AY312" s="338"/>
      <c r="AZ312" s="338"/>
      <c r="BA312" s="338"/>
      <c r="BB312" s="338"/>
      <c r="BC312" s="338"/>
      <c r="BD312" s="338"/>
      <c r="BE312" s="338"/>
      <c r="BF312" s="338"/>
      <c r="BG312" s="338"/>
      <c r="BH312" s="338"/>
      <c r="BI312" s="338"/>
      <c r="BJ312" s="338"/>
      <c r="BK312" s="338"/>
      <c r="BL312" s="338"/>
      <c r="BM312" s="338"/>
      <c r="BN312" s="338"/>
      <c r="BO312" s="338"/>
      <c r="BP312" s="338"/>
      <c r="BQ312" s="338"/>
      <c r="BR312" s="338"/>
      <c r="BS312" s="338"/>
      <c r="BT312" s="338"/>
      <c r="BU312" s="338"/>
      <c r="BV312" s="338"/>
      <c r="BW312" s="338"/>
      <c r="BX312" s="338"/>
      <c r="BY312" s="338"/>
      <c r="BZ312" s="338"/>
      <c r="CA312" s="338"/>
      <c r="CB312" s="338"/>
      <c r="CC312" s="338"/>
      <c r="CD312" s="338"/>
      <c r="CE312" s="338"/>
      <c r="CF312" s="338"/>
      <c r="CG312" s="338"/>
      <c r="CH312" s="338"/>
      <c r="CI312" s="338"/>
      <c r="CJ312" s="338"/>
      <c r="CK312" s="338"/>
      <c r="CL312" s="338"/>
      <c r="CM312" s="338"/>
      <c r="CN312" s="338"/>
      <c r="CO312" s="338"/>
      <c r="CP312" s="338"/>
      <c r="CQ312" s="338"/>
      <c r="CR312" s="338"/>
      <c r="CS312" s="338"/>
      <c r="CT312" s="338"/>
      <c r="CU312" s="338"/>
      <c r="CV312" s="338"/>
      <c r="CW312" s="338"/>
      <c r="CX312" s="338"/>
      <c r="CY312" s="338"/>
      <c r="CZ312" s="338"/>
      <c r="DA312" s="338"/>
      <c r="DB312" s="338"/>
      <c r="DC312" s="338"/>
      <c r="DD312" s="338"/>
      <c r="DE312" s="338"/>
      <c r="DF312" s="338"/>
      <c r="DG312" s="338"/>
    </row>
    <row r="313" spans="1:111">
      <c r="A313" s="156">
        <f>IF(Raming[[#This Row],[Nummering]]=1,SUM($B$9:B313),0)</f>
        <v>0</v>
      </c>
      <c r="B313" s="242">
        <f>IF(Raming[[#This Row],[Hoeveelheid voorzien]]&gt;0,1,0)</f>
        <v>0</v>
      </c>
      <c r="C313" s="152"/>
      <c r="D313" s="135" t="s">
        <v>401</v>
      </c>
      <c r="E313" s="134"/>
      <c r="F313" s="135" t="s">
        <v>402</v>
      </c>
      <c r="G313" s="136"/>
      <c r="H313" s="232" t="s">
        <v>403</v>
      </c>
      <c r="I313" s="163"/>
      <c r="J313" s="163" t="s">
        <v>28</v>
      </c>
      <c r="K313" s="118" t="s">
        <v>28</v>
      </c>
      <c r="L313" s="327"/>
      <c r="M313" s="48"/>
      <c r="N313" s="95"/>
      <c r="O313" s="160"/>
      <c r="P313" s="73"/>
      <c r="Q313" s="100"/>
      <c r="R313" s="74">
        <v>100</v>
      </c>
      <c r="S313" s="75"/>
      <c r="T313" s="76"/>
      <c r="U313" s="77"/>
      <c r="V313" s="78"/>
      <c r="W313" s="79"/>
      <c r="X313" s="80"/>
      <c r="Y313" s="104">
        <f>SUM(Raming[[#This Row],[Aquafin]:[Aandeel 7]])</f>
        <v>100</v>
      </c>
      <c r="Z313" s="318">
        <f>IFERROR(ROUND(Raming[[#This Row],[Hoeveelheid voorzien]]*Raming[[#This Row],[Aquafin]]/100,2),0)</f>
        <v>0</v>
      </c>
      <c r="AA313" s="318">
        <f>IFERROR(ROUND(Raming[[#This Row],[HV1]]*Raming[[#This Row],[EHP]],2),0)</f>
        <v>0</v>
      </c>
      <c r="AB313" s="319">
        <f>IFERROR(ROUND(Raming[[#This Row],[Hoeveelheid voorzien]]*Raming[[#This Row],[Aandeel 2]]/100,2),0)</f>
        <v>0</v>
      </c>
      <c r="AC313" s="319">
        <f>IFERROR(ROUND(Raming[[#This Row],[HV2]]*Raming[[#This Row],[EHP]],2),0)</f>
        <v>0</v>
      </c>
      <c r="AD313" s="320">
        <f>IFERROR(ROUND(Raming[[#This Row],[Hoeveelheid voorzien]]*Raming[[#This Row],[Aandeel 3]]/100,2),0)</f>
        <v>0</v>
      </c>
      <c r="AE313" s="320">
        <f>IFERROR(ROUND(Raming[[#This Row],[HV3]]*Raming[[#This Row],[EHP]],2),0)</f>
        <v>0</v>
      </c>
      <c r="AF313" s="321">
        <f>IFERROR(ROUND(Raming[[#This Row],[Hoeveelheid voorzien]]*Raming[[#This Row],[Aandeel 4]]/100,2),0)</f>
        <v>0</v>
      </c>
      <c r="AG313" s="321">
        <f>IFERROR(ROUND(Raming[[#This Row],[HV4]]*Raming[[#This Row],[EHP]],2),0)</f>
        <v>0</v>
      </c>
      <c r="AH313" s="322">
        <f>IFERROR(ROUND(Raming[[#This Row],[Hoeveelheid voorzien]]*Raming[[#This Row],[Aandeel 5]]/100,2),0)</f>
        <v>0</v>
      </c>
      <c r="AI313" s="322">
        <f>IFERROR(ROUND(Raming[[#This Row],[HV5]]*Raming[[#This Row],[EHP]],2),0)</f>
        <v>0</v>
      </c>
      <c r="AJ313" s="335">
        <f>IFERROR(ROUND(Raming[[#This Row],[Hoeveelheid voorzien]]*Raming[[#This Row],[Aandeel 6]]/100,2),0)</f>
        <v>0</v>
      </c>
      <c r="AK313" s="335">
        <f>IFERROR(ROUND(Raming[[#This Row],[HV6]]*Raming[[#This Row],[EHP]],2),0)</f>
        <v>0</v>
      </c>
      <c r="AL313" s="336">
        <f>IFERROR(ROUND(Raming[[#This Row],[Hoeveelheid voorzien]]*Raming[[#This Row],[Aandeel 7]]/100,2),0)</f>
        <v>0</v>
      </c>
      <c r="AM313" s="336">
        <f>IFERROR(ROUND(Raming[[#This Row],[HV7]]*Raming[[#This Row],[EHP]],2),0)</f>
        <v>0</v>
      </c>
      <c r="AN313" s="108">
        <f>Raming[[#This Row],[HV7]]+Raming[[#This Row],[HV6]]+Raming[[#This Row],[HV5]]+Raming[[#This Row],[HV4]]+Raming[[#This Row],[HV3]]+Raming[[#This Row],[HV2]]+Raming[[#This Row],[HV1]]</f>
        <v>0</v>
      </c>
      <c r="AP313" s="337" t="str">
        <f>IFERROR(ROUND(AVERAGE(Raming[[#This Row],[kolom niet invullen]:[243/001]]),2),"")</f>
        <v/>
      </c>
      <c r="AQ313" s="337"/>
      <c r="AR313" s="337"/>
      <c r="AU313" s="338"/>
      <c r="AV313" s="338"/>
      <c r="AW313" s="338"/>
      <c r="AX313" s="338"/>
      <c r="AY313" s="338"/>
      <c r="AZ313" s="338"/>
      <c r="BA313" s="338"/>
      <c r="BB313" s="338"/>
      <c r="BC313" s="338"/>
      <c r="BD313" s="338"/>
      <c r="BE313" s="338"/>
      <c r="BF313" s="338"/>
      <c r="BG313" s="338"/>
      <c r="BH313" s="338"/>
      <c r="BI313" s="338"/>
      <c r="BJ313" s="338"/>
      <c r="BK313" s="338"/>
      <c r="BL313" s="338"/>
      <c r="BM313" s="338"/>
      <c r="BN313" s="338"/>
      <c r="BO313" s="338"/>
      <c r="BP313" s="338"/>
      <c r="BQ313" s="338"/>
      <c r="BR313" s="338"/>
      <c r="BS313" s="338"/>
      <c r="BT313" s="338"/>
      <c r="BU313" s="338"/>
      <c r="BV313" s="338"/>
      <c r="BW313" s="338"/>
      <c r="BX313" s="338"/>
      <c r="BY313" s="338"/>
      <c r="BZ313" s="338"/>
      <c r="CA313" s="338"/>
      <c r="CB313" s="338"/>
      <c r="CC313" s="338"/>
      <c r="CD313" s="338"/>
      <c r="CE313" s="338"/>
      <c r="CF313" s="338"/>
      <c r="CG313" s="338"/>
      <c r="CH313" s="338"/>
      <c r="CI313" s="338"/>
      <c r="CJ313" s="338"/>
      <c r="CK313" s="338"/>
      <c r="CL313" s="338"/>
      <c r="CM313" s="338"/>
      <c r="CN313" s="338"/>
      <c r="CO313" s="338"/>
      <c r="CP313" s="338"/>
      <c r="CQ313" s="338"/>
      <c r="CR313" s="338"/>
      <c r="CS313" s="338"/>
      <c r="CT313" s="338"/>
      <c r="CU313" s="338"/>
      <c r="CV313" s="338"/>
      <c r="CW313" s="338"/>
      <c r="CX313" s="338"/>
      <c r="CY313" s="338"/>
      <c r="CZ313" s="338"/>
      <c r="DA313" s="338"/>
      <c r="DB313" s="338"/>
      <c r="DC313" s="338"/>
      <c r="DD313" s="338"/>
      <c r="DE313" s="338"/>
      <c r="DF313" s="338"/>
      <c r="DG313" s="338"/>
    </row>
    <row r="314" spans="1:111" ht="22.5">
      <c r="A314" s="156">
        <f>IF(Raming[[#This Row],[Nummering]]=1,SUM($B$9:B314),0)</f>
        <v>170</v>
      </c>
      <c r="B314" s="242">
        <f>IF(Raming[[#This Row],[Hoeveelheid voorzien]]&gt;0,1,0)</f>
        <v>1</v>
      </c>
      <c r="C314" s="93" t="s">
        <v>60</v>
      </c>
      <c r="D314" s="47"/>
      <c r="E314" s="49" t="s">
        <v>405</v>
      </c>
      <c r="F314" s="47"/>
      <c r="G314" s="22" t="s">
        <v>406</v>
      </c>
      <c r="H314" s="233"/>
      <c r="I314" s="163" t="s">
        <v>58</v>
      </c>
      <c r="J314" s="163" t="s">
        <v>68</v>
      </c>
      <c r="K314" s="118">
        <v>0.43</v>
      </c>
      <c r="L314" s="327"/>
      <c r="M314" s="48"/>
      <c r="N314" s="95" t="s">
        <v>713</v>
      </c>
      <c r="O314" s="160">
        <v>3295</v>
      </c>
      <c r="P314" s="73">
        <f>Raming[[#This Row],[Hoeveelheid voorzien]]*Raming[[#This Row],[EHP]]</f>
        <v>1416.85</v>
      </c>
      <c r="Q314" s="100" t="s">
        <v>92</v>
      </c>
      <c r="R314" s="74">
        <v>100</v>
      </c>
      <c r="S314" s="75"/>
      <c r="T314" s="76"/>
      <c r="U314" s="77"/>
      <c r="V314" s="78"/>
      <c r="W314" s="79"/>
      <c r="X314" s="80"/>
      <c r="Y314" s="104">
        <f>SUM(Raming[[#This Row],[Aquafin]:[Aandeel 7]])</f>
        <v>100</v>
      </c>
      <c r="Z314" s="318">
        <f>IFERROR(ROUND(Raming[[#This Row],[Hoeveelheid voorzien]]*Raming[[#This Row],[Aquafin]]/100,2),0)</f>
        <v>3295</v>
      </c>
      <c r="AA314" s="318">
        <f>IFERROR(ROUND(Raming[[#This Row],[HV1]]*Raming[[#This Row],[EHP]],2),0)</f>
        <v>1416.85</v>
      </c>
      <c r="AB314" s="319">
        <f>IFERROR(ROUND(Raming[[#This Row],[Hoeveelheid voorzien]]*Raming[[#This Row],[Aandeel 2]]/100,2),0)</f>
        <v>0</v>
      </c>
      <c r="AC314" s="319">
        <f>IFERROR(ROUND(Raming[[#This Row],[HV2]]*Raming[[#This Row],[EHP]],2),0)</f>
        <v>0</v>
      </c>
      <c r="AD314" s="320">
        <f>IFERROR(ROUND(Raming[[#This Row],[Hoeveelheid voorzien]]*Raming[[#This Row],[Aandeel 3]]/100,2),0)</f>
        <v>0</v>
      </c>
      <c r="AE314" s="320">
        <f>IFERROR(ROUND(Raming[[#This Row],[HV3]]*Raming[[#This Row],[EHP]],2),0)</f>
        <v>0</v>
      </c>
      <c r="AF314" s="321">
        <f>IFERROR(ROUND(Raming[[#This Row],[Hoeveelheid voorzien]]*Raming[[#This Row],[Aandeel 4]]/100,2),0)</f>
        <v>0</v>
      </c>
      <c r="AG314" s="321">
        <f>IFERROR(ROUND(Raming[[#This Row],[HV4]]*Raming[[#This Row],[EHP]],2),0)</f>
        <v>0</v>
      </c>
      <c r="AH314" s="322">
        <f>IFERROR(ROUND(Raming[[#This Row],[Hoeveelheid voorzien]]*Raming[[#This Row],[Aandeel 5]]/100,2),0)</f>
        <v>0</v>
      </c>
      <c r="AI314" s="322">
        <f>IFERROR(ROUND(Raming[[#This Row],[HV5]]*Raming[[#This Row],[EHP]],2),0)</f>
        <v>0</v>
      </c>
      <c r="AJ314" s="335">
        <f>IFERROR(ROUND(Raming[[#This Row],[Hoeveelheid voorzien]]*Raming[[#This Row],[Aandeel 6]]/100,2),0)</f>
        <v>0</v>
      </c>
      <c r="AK314" s="335">
        <f>IFERROR(ROUND(Raming[[#This Row],[HV6]]*Raming[[#This Row],[EHP]],2),0)</f>
        <v>0</v>
      </c>
      <c r="AL314" s="336">
        <f>IFERROR(ROUND(Raming[[#This Row],[Hoeveelheid voorzien]]*Raming[[#This Row],[Aandeel 7]]/100,2),0)</f>
        <v>0</v>
      </c>
      <c r="AM314" s="336">
        <f>IFERROR(ROUND(Raming[[#This Row],[HV7]]*Raming[[#This Row],[EHP]],2),0)</f>
        <v>0</v>
      </c>
      <c r="AN314" s="108">
        <f>Raming[[#This Row],[HV7]]+Raming[[#This Row],[HV6]]+Raming[[#This Row],[HV5]]+Raming[[#This Row],[HV4]]+Raming[[#This Row],[HV3]]+Raming[[#This Row],[HV2]]+Raming[[#This Row],[HV1]]</f>
        <v>3295</v>
      </c>
      <c r="AP314" s="337" t="str">
        <f>IFERROR(ROUND(AVERAGE(Raming[[#This Row],[kolom niet invullen]:[243/001]]),2),"")</f>
        <v/>
      </c>
      <c r="AQ314" s="337"/>
      <c r="AR314" s="337"/>
      <c r="AU314" s="338"/>
      <c r="AV314" s="338"/>
      <c r="AW314" s="338"/>
      <c r="AX314" s="338"/>
      <c r="AY314" s="338"/>
      <c r="AZ314" s="338"/>
      <c r="BA314" s="338"/>
      <c r="BB314" s="338"/>
      <c r="BC314" s="338"/>
      <c r="BD314" s="338"/>
      <c r="BE314" s="338"/>
      <c r="BF314" s="338"/>
      <c r="BG314" s="338"/>
      <c r="BH314" s="338"/>
      <c r="BI314" s="338"/>
      <c r="BJ314" s="338"/>
      <c r="BK314" s="338"/>
      <c r="BL314" s="338"/>
      <c r="BM314" s="338"/>
      <c r="BN314" s="338"/>
      <c r="BO314" s="338"/>
      <c r="BP314" s="338"/>
      <c r="BQ314" s="338"/>
      <c r="BR314" s="338"/>
      <c r="BS314" s="338"/>
      <c r="BT314" s="338"/>
      <c r="BU314" s="338"/>
      <c r="BV314" s="338"/>
      <c r="BW314" s="338"/>
      <c r="BX314" s="338"/>
      <c r="BY314" s="338"/>
      <c r="BZ314" s="338"/>
      <c r="CA314" s="338"/>
      <c r="CB314" s="338"/>
      <c r="CC314" s="338"/>
      <c r="CD314" s="338"/>
      <c r="CE314" s="338"/>
      <c r="CF314" s="338"/>
      <c r="CG314" s="338"/>
      <c r="CH314" s="338"/>
      <c r="CI314" s="338"/>
      <c r="CJ314" s="338"/>
      <c r="CK314" s="338"/>
      <c r="CL314" s="338"/>
      <c r="CM314" s="338"/>
      <c r="CN314" s="338"/>
      <c r="CO314" s="338"/>
      <c r="CP314" s="338"/>
      <c r="CQ314" s="338"/>
      <c r="CR314" s="338"/>
      <c r="CS314" s="338"/>
      <c r="CT314" s="338"/>
      <c r="CU314" s="338"/>
      <c r="CV314" s="338"/>
      <c r="CW314" s="338"/>
      <c r="CX314" s="338"/>
      <c r="CY314" s="338"/>
      <c r="CZ314" s="338"/>
      <c r="DA314" s="338"/>
      <c r="DB314" s="338"/>
      <c r="DC314" s="338"/>
      <c r="DD314" s="338"/>
      <c r="DE314" s="338"/>
      <c r="DF314" s="338"/>
      <c r="DG314" s="338"/>
    </row>
    <row r="315" spans="1:111">
      <c r="A315" s="156">
        <f>IF(Raming[[#This Row],[Nummering]]=1,SUM($B$9:B315),0)</f>
        <v>0</v>
      </c>
      <c r="B315" s="242">
        <f>IF(Raming[[#This Row],[Hoeveelheid voorzien]]&gt;0,1,0)</f>
        <v>0</v>
      </c>
      <c r="C315" s="113"/>
      <c r="D315" s="113" t="s">
        <v>407</v>
      </c>
      <c r="E315" s="113"/>
      <c r="F315" s="113" t="s">
        <v>408</v>
      </c>
      <c r="G315" s="131"/>
      <c r="H315" s="231"/>
      <c r="I315" s="170"/>
      <c r="J315" s="170" t="s">
        <v>28</v>
      </c>
      <c r="K315" s="118" t="s">
        <v>28</v>
      </c>
      <c r="L315" s="326"/>
      <c r="M315" s="45"/>
      <c r="N315" s="46"/>
      <c r="O315" s="160"/>
      <c r="P315" s="73"/>
      <c r="Q315" s="100"/>
      <c r="R315" s="74">
        <v>100</v>
      </c>
      <c r="S315" s="75"/>
      <c r="T315" s="76"/>
      <c r="U315" s="77"/>
      <c r="V315" s="78"/>
      <c r="W315" s="79"/>
      <c r="X315" s="80"/>
      <c r="Y315" s="104">
        <f>SUM(Raming[[#This Row],[Aquafin]:[Aandeel 7]])</f>
        <v>100</v>
      </c>
      <c r="Z315" s="318">
        <f>IFERROR(ROUND(Raming[[#This Row],[Hoeveelheid voorzien]]*Raming[[#This Row],[Aquafin]]/100,2),0)</f>
        <v>0</v>
      </c>
      <c r="AA315" s="318">
        <f>IFERROR(ROUND(Raming[[#This Row],[HV1]]*Raming[[#This Row],[EHP]],2),0)</f>
        <v>0</v>
      </c>
      <c r="AB315" s="319">
        <f>IFERROR(ROUND(Raming[[#This Row],[Hoeveelheid voorzien]]*Raming[[#This Row],[Aandeel 2]]/100,2),0)</f>
        <v>0</v>
      </c>
      <c r="AC315" s="319">
        <f>IFERROR(ROUND(Raming[[#This Row],[HV2]]*Raming[[#This Row],[EHP]],2),0)</f>
        <v>0</v>
      </c>
      <c r="AD315" s="320">
        <f>IFERROR(ROUND(Raming[[#This Row],[Hoeveelheid voorzien]]*Raming[[#This Row],[Aandeel 3]]/100,2),0)</f>
        <v>0</v>
      </c>
      <c r="AE315" s="320">
        <f>IFERROR(ROUND(Raming[[#This Row],[HV3]]*Raming[[#This Row],[EHP]],2),0)</f>
        <v>0</v>
      </c>
      <c r="AF315" s="321">
        <f>IFERROR(ROUND(Raming[[#This Row],[Hoeveelheid voorzien]]*Raming[[#This Row],[Aandeel 4]]/100,2),0)</f>
        <v>0</v>
      </c>
      <c r="AG315" s="321">
        <f>IFERROR(ROUND(Raming[[#This Row],[HV4]]*Raming[[#This Row],[EHP]],2),0)</f>
        <v>0</v>
      </c>
      <c r="AH315" s="322">
        <f>IFERROR(ROUND(Raming[[#This Row],[Hoeveelheid voorzien]]*Raming[[#This Row],[Aandeel 5]]/100,2),0)</f>
        <v>0</v>
      </c>
      <c r="AI315" s="322">
        <f>IFERROR(ROUND(Raming[[#This Row],[HV5]]*Raming[[#This Row],[EHP]],2),0)</f>
        <v>0</v>
      </c>
      <c r="AJ315" s="335">
        <f>IFERROR(ROUND(Raming[[#This Row],[Hoeveelheid voorzien]]*Raming[[#This Row],[Aandeel 6]]/100,2),0)</f>
        <v>0</v>
      </c>
      <c r="AK315" s="335">
        <f>IFERROR(ROUND(Raming[[#This Row],[HV6]]*Raming[[#This Row],[EHP]],2),0)</f>
        <v>0</v>
      </c>
      <c r="AL315" s="336">
        <f>IFERROR(ROUND(Raming[[#This Row],[Hoeveelheid voorzien]]*Raming[[#This Row],[Aandeel 7]]/100,2),0)</f>
        <v>0</v>
      </c>
      <c r="AM315" s="336">
        <f>IFERROR(ROUND(Raming[[#This Row],[HV7]]*Raming[[#This Row],[EHP]],2),0)</f>
        <v>0</v>
      </c>
      <c r="AN315" s="108">
        <f>Raming[[#This Row],[HV7]]+Raming[[#This Row],[HV6]]+Raming[[#This Row],[HV5]]+Raming[[#This Row],[HV4]]+Raming[[#This Row],[HV3]]+Raming[[#This Row],[HV2]]+Raming[[#This Row],[HV1]]</f>
        <v>0</v>
      </c>
      <c r="AP315" s="337" t="str">
        <f>IFERROR(ROUND(AVERAGE(Raming[[#This Row],[kolom niet invullen]:[243/001]]),2),"")</f>
        <v/>
      </c>
      <c r="AQ315" s="337"/>
      <c r="AR315" s="337"/>
      <c r="AU315" s="338"/>
      <c r="AV315" s="338"/>
      <c r="AW315" s="338"/>
      <c r="AX315" s="338"/>
      <c r="AY315" s="338"/>
      <c r="AZ315" s="338"/>
      <c r="BA315" s="338"/>
      <c r="BB315" s="338"/>
      <c r="BC315" s="338"/>
      <c r="BD315" s="338"/>
      <c r="BE315" s="338"/>
      <c r="BF315" s="338"/>
      <c r="BG315" s="338"/>
      <c r="BH315" s="338"/>
      <c r="BI315" s="338"/>
      <c r="BJ315" s="338"/>
      <c r="BK315" s="338"/>
      <c r="BL315" s="338"/>
      <c r="BM315" s="338"/>
      <c r="BN315" s="338"/>
      <c r="BO315" s="338"/>
      <c r="BP315" s="338"/>
      <c r="BQ315" s="338"/>
      <c r="BR315" s="338"/>
      <c r="BS315" s="338"/>
      <c r="BT315" s="338"/>
      <c r="BU315" s="338"/>
      <c r="BV315" s="338"/>
      <c r="BW315" s="338"/>
      <c r="BX315" s="338"/>
      <c r="BY315" s="338"/>
      <c r="BZ315" s="338"/>
      <c r="CA315" s="338"/>
      <c r="CB315" s="338"/>
      <c r="CC315" s="338"/>
      <c r="CD315" s="338"/>
      <c r="CE315" s="338"/>
      <c r="CF315" s="338"/>
      <c r="CG315" s="338"/>
      <c r="CH315" s="338"/>
      <c r="CI315" s="338"/>
      <c r="CJ315" s="338"/>
      <c r="CK315" s="338"/>
      <c r="CL315" s="338"/>
      <c r="CM315" s="338"/>
      <c r="CN315" s="338"/>
      <c r="CO315" s="338"/>
      <c r="CP315" s="338"/>
      <c r="CQ315" s="338"/>
      <c r="CR315" s="338"/>
      <c r="CS315" s="338"/>
      <c r="CT315" s="338"/>
      <c r="CU315" s="338"/>
      <c r="CV315" s="338"/>
      <c r="CW315" s="338"/>
      <c r="CX315" s="338"/>
      <c r="CY315" s="338"/>
      <c r="CZ315" s="338"/>
      <c r="DA315" s="338"/>
      <c r="DB315" s="338"/>
      <c r="DC315" s="338"/>
      <c r="DD315" s="338"/>
      <c r="DE315" s="338"/>
      <c r="DF315" s="338"/>
      <c r="DG315" s="338"/>
    </row>
    <row r="316" spans="1:111">
      <c r="A316" s="156">
        <f>IF(Raming[[#This Row],[Nummering]]=1,SUM($B$9:B316),0)</f>
        <v>171</v>
      </c>
      <c r="B316" s="242">
        <f>IF(Raming[[#This Row],[Hoeveelheid voorzien]]&gt;0,1,0)</f>
        <v>1</v>
      </c>
      <c r="C316" s="93" t="s">
        <v>55</v>
      </c>
      <c r="D316" s="47" t="s">
        <v>409</v>
      </c>
      <c r="E316" s="49" t="s">
        <v>404</v>
      </c>
      <c r="F316" s="47" t="s">
        <v>410</v>
      </c>
      <c r="G316" s="22"/>
      <c r="H316" s="232" t="s">
        <v>411</v>
      </c>
      <c r="I316" s="163" t="s">
        <v>58</v>
      </c>
      <c r="J316" s="163" t="s">
        <v>80</v>
      </c>
      <c r="K316" s="118">
        <v>27.42</v>
      </c>
      <c r="L316" s="327"/>
      <c r="M316" s="48" t="s">
        <v>757</v>
      </c>
      <c r="N316" s="95" t="s">
        <v>713</v>
      </c>
      <c r="O316" s="160">
        <v>98.850000000000009</v>
      </c>
      <c r="P316" s="73">
        <f>Raming[[#This Row],[Hoeveelheid voorzien]]*Raming[[#This Row],[EHP]]</f>
        <v>2710.4670000000006</v>
      </c>
      <c r="Q316" s="100" t="s">
        <v>64</v>
      </c>
      <c r="R316" s="74">
        <v>100</v>
      </c>
      <c r="S316" s="75"/>
      <c r="T316" s="76"/>
      <c r="U316" s="77"/>
      <c r="V316" s="78"/>
      <c r="W316" s="79"/>
      <c r="X316" s="80"/>
      <c r="Y316" s="104">
        <f>SUM(Raming[[#This Row],[Aquafin]:[Aandeel 7]])</f>
        <v>100</v>
      </c>
      <c r="Z316" s="318">
        <f>IFERROR(ROUND(Raming[[#This Row],[Hoeveelheid voorzien]]*Raming[[#This Row],[Aquafin]]/100,2),0)</f>
        <v>98.85</v>
      </c>
      <c r="AA316" s="318">
        <f>IFERROR(ROUND(Raming[[#This Row],[HV1]]*Raming[[#This Row],[EHP]],2),0)</f>
        <v>2710.47</v>
      </c>
      <c r="AB316" s="319">
        <f>IFERROR(ROUND(Raming[[#This Row],[Hoeveelheid voorzien]]*Raming[[#This Row],[Aandeel 2]]/100,2),0)</f>
        <v>0</v>
      </c>
      <c r="AC316" s="319">
        <f>IFERROR(ROUND(Raming[[#This Row],[HV2]]*Raming[[#This Row],[EHP]],2),0)</f>
        <v>0</v>
      </c>
      <c r="AD316" s="320">
        <f>IFERROR(ROUND(Raming[[#This Row],[Hoeveelheid voorzien]]*Raming[[#This Row],[Aandeel 3]]/100,2),0)</f>
        <v>0</v>
      </c>
      <c r="AE316" s="320">
        <f>IFERROR(ROUND(Raming[[#This Row],[HV3]]*Raming[[#This Row],[EHP]],2),0)</f>
        <v>0</v>
      </c>
      <c r="AF316" s="321">
        <f>IFERROR(ROUND(Raming[[#This Row],[Hoeveelheid voorzien]]*Raming[[#This Row],[Aandeel 4]]/100,2),0)</f>
        <v>0</v>
      </c>
      <c r="AG316" s="321">
        <f>IFERROR(ROUND(Raming[[#This Row],[HV4]]*Raming[[#This Row],[EHP]],2),0)</f>
        <v>0</v>
      </c>
      <c r="AH316" s="322">
        <f>IFERROR(ROUND(Raming[[#This Row],[Hoeveelheid voorzien]]*Raming[[#This Row],[Aandeel 5]]/100,2),0)</f>
        <v>0</v>
      </c>
      <c r="AI316" s="322">
        <f>IFERROR(ROUND(Raming[[#This Row],[HV5]]*Raming[[#This Row],[EHP]],2),0)</f>
        <v>0</v>
      </c>
      <c r="AJ316" s="335">
        <f>IFERROR(ROUND(Raming[[#This Row],[Hoeveelheid voorzien]]*Raming[[#This Row],[Aandeel 6]]/100,2),0)</f>
        <v>0</v>
      </c>
      <c r="AK316" s="335">
        <f>IFERROR(ROUND(Raming[[#This Row],[HV6]]*Raming[[#This Row],[EHP]],2),0)</f>
        <v>0</v>
      </c>
      <c r="AL316" s="336">
        <f>IFERROR(ROUND(Raming[[#This Row],[Hoeveelheid voorzien]]*Raming[[#This Row],[Aandeel 7]]/100,2),0)</f>
        <v>0</v>
      </c>
      <c r="AM316" s="336">
        <f>IFERROR(ROUND(Raming[[#This Row],[HV7]]*Raming[[#This Row],[EHP]],2),0)</f>
        <v>0</v>
      </c>
      <c r="AN316" s="108">
        <f>Raming[[#This Row],[HV7]]+Raming[[#This Row],[HV6]]+Raming[[#This Row],[HV5]]+Raming[[#This Row],[HV4]]+Raming[[#This Row],[HV3]]+Raming[[#This Row],[HV2]]+Raming[[#This Row],[HV1]]</f>
        <v>98.85</v>
      </c>
      <c r="AP316" s="337" t="str">
        <f>IFERROR(ROUND(AVERAGE(Raming[[#This Row],[kolom niet invullen]:[243/001]]),2),"")</f>
        <v/>
      </c>
      <c r="AQ316" s="337"/>
      <c r="AR316" s="337"/>
      <c r="AU316" s="338"/>
      <c r="AV316" s="338"/>
      <c r="AW316" s="338"/>
      <c r="AX316" s="338"/>
      <c r="AY316" s="338"/>
      <c r="AZ316" s="338"/>
      <c r="BA316" s="338"/>
      <c r="BB316" s="338"/>
      <c r="BC316" s="338"/>
      <c r="BD316" s="338"/>
      <c r="BE316" s="338"/>
      <c r="BF316" s="338"/>
      <c r="BG316" s="338"/>
      <c r="BH316" s="338"/>
      <c r="BI316" s="338"/>
      <c r="BJ316" s="338"/>
      <c r="BK316" s="338"/>
      <c r="BL316" s="338"/>
      <c r="BM316" s="338"/>
      <c r="BN316" s="338"/>
      <c r="BO316" s="338"/>
      <c r="BP316" s="338"/>
      <c r="BQ316" s="338"/>
      <c r="BR316" s="338"/>
      <c r="BS316" s="338"/>
      <c r="BT316" s="338"/>
      <c r="BU316" s="338"/>
      <c r="BV316" s="338"/>
      <c r="BW316" s="338"/>
      <c r="BX316" s="338"/>
      <c r="BY316" s="338"/>
      <c r="BZ316" s="338"/>
      <c r="CA316" s="338"/>
      <c r="CB316" s="338"/>
      <c r="CC316" s="338"/>
      <c r="CD316" s="338"/>
      <c r="CE316" s="338"/>
      <c r="CF316" s="338"/>
      <c r="CG316" s="338"/>
      <c r="CH316" s="338"/>
      <c r="CI316" s="338"/>
      <c r="CJ316" s="338"/>
      <c r="CK316" s="338"/>
      <c r="CL316" s="338"/>
      <c r="CM316" s="338"/>
      <c r="CN316" s="338"/>
      <c r="CO316" s="338"/>
      <c r="CP316" s="338"/>
      <c r="CQ316" s="338"/>
      <c r="CR316" s="338"/>
      <c r="CS316" s="338"/>
      <c r="CT316" s="338"/>
      <c r="CU316" s="338"/>
      <c r="CV316" s="338"/>
      <c r="CW316" s="338"/>
      <c r="CX316" s="338"/>
      <c r="CY316" s="338"/>
      <c r="CZ316" s="338"/>
      <c r="DA316" s="338"/>
      <c r="DB316" s="338"/>
      <c r="DC316" s="338"/>
      <c r="DD316" s="338"/>
      <c r="DE316" s="338"/>
      <c r="DF316" s="338"/>
      <c r="DG316" s="338"/>
    </row>
    <row r="317" spans="1:111">
      <c r="A317" s="156">
        <f>IF(Raming[[#This Row],[Nummering]]=1,SUM($B$9:B317),0)</f>
        <v>0</v>
      </c>
      <c r="B317" s="242">
        <f>IF(Raming[[#This Row],[Hoeveelheid voorzien]]&gt;0,1,0)</f>
        <v>0</v>
      </c>
      <c r="C317" s="113"/>
      <c r="D317" s="113" t="s">
        <v>412</v>
      </c>
      <c r="E317" s="113"/>
      <c r="F317" s="113" t="s">
        <v>413</v>
      </c>
      <c r="G317" s="131"/>
      <c r="H317" s="231"/>
      <c r="I317" s="170"/>
      <c r="J317" s="170" t="s">
        <v>28</v>
      </c>
      <c r="K317" s="118" t="s">
        <v>28</v>
      </c>
      <c r="L317" s="326"/>
      <c r="M317" s="45"/>
      <c r="N317" s="46"/>
      <c r="O317" s="160"/>
      <c r="P317" s="73"/>
      <c r="Q317" s="100"/>
      <c r="R317" s="74">
        <v>100</v>
      </c>
      <c r="S317" s="75"/>
      <c r="T317" s="76"/>
      <c r="U317" s="77"/>
      <c r="V317" s="78"/>
      <c r="W317" s="79"/>
      <c r="X317" s="80"/>
      <c r="Y317" s="104">
        <f>SUM(Raming[[#This Row],[Aquafin]:[Aandeel 7]])</f>
        <v>100</v>
      </c>
      <c r="Z317" s="318">
        <f>IFERROR(ROUND(Raming[[#This Row],[Hoeveelheid voorzien]]*Raming[[#This Row],[Aquafin]]/100,2),0)</f>
        <v>0</v>
      </c>
      <c r="AA317" s="318">
        <f>IFERROR(ROUND(Raming[[#This Row],[HV1]]*Raming[[#This Row],[EHP]],2),0)</f>
        <v>0</v>
      </c>
      <c r="AB317" s="319">
        <f>IFERROR(ROUND(Raming[[#This Row],[Hoeveelheid voorzien]]*Raming[[#This Row],[Aandeel 2]]/100,2),0)</f>
        <v>0</v>
      </c>
      <c r="AC317" s="319">
        <f>IFERROR(ROUND(Raming[[#This Row],[HV2]]*Raming[[#This Row],[EHP]],2),0)</f>
        <v>0</v>
      </c>
      <c r="AD317" s="320">
        <f>IFERROR(ROUND(Raming[[#This Row],[Hoeveelheid voorzien]]*Raming[[#This Row],[Aandeel 3]]/100,2),0)</f>
        <v>0</v>
      </c>
      <c r="AE317" s="320">
        <f>IFERROR(ROUND(Raming[[#This Row],[HV3]]*Raming[[#This Row],[EHP]],2),0)</f>
        <v>0</v>
      </c>
      <c r="AF317" s="321">
        <f>IFERROR(ROUND(Raming[[#This Row],[Hoeveelheid voorzien]]*Raming[[#This Row],[Aandeel 4]]/100,2),0)</f>
        <v>0</v>
      </c>
      <c r="AG317" s="321">
        <f>IFERROR(ROUND(Raming[[#This Row],[HV4]]*Raming[[#This Row],[EHP]],2),0)</f>
        <v>0</v>
      </c>
      <c r="AH317" s="322">
        <f>IFERROR(ROUND(Raming[[#This Row],[Hoeveelheid voorzien]]*Raming[[#This Row],[Aandeel 5]]/100,2),0)</f>
        <v>0</v>
      </c>
      <c r="AI317" s="322">
        <f>IFERROR(ROUND(Raming[[#This Row],[HV5]]*Raming[[#This Row],[EHP]],2),0)</f>
        <v>0</v>
      </c>
      <c r="AJ317" s="335">
        <f>IFERROR(ROUND(Raming[[#This Row],[Hoeveelheid voorzien]]*Raming[[#This Row],[Aandeel 6]]/100,2),0)</f>
        <v>0</v>
      </c>
      <c r="AK317" s="335">
        <f>IFERROR(ROUND(Raming[[#This Row],[HV6]]*Raming[[#This Row],[EHP]],2),0)</f>
        <v>0</v>
      </c>
      <c r="AL317" s="336">
        <f>IFERROR(ROUND(Raming[[#This Row],[Hoeveelheid voorzien]]*Raming[[#This Row],[Aandeel 7]]/100,2),0)</f>
        <v>0</v>
      </c>
      <c r="AM317" s="336">
        <f>IFERROR(ROUND(Raming[[#This Row],[HV7]]*Raming[[#This Row],[EHP]],2),0)</f>
        <v>0</v>
      </c>
      <c r="AN317" s="108">
        <f>Raming[[#This Row],[HV7]]+Raming[[#This Row],[HV6]]+Raming[[#This Row],[HV5]]+Raming[[#This Row],[HV4]]+Raming[[#This Row],[HV3]]+Raming[[#This Row],[HV2]]+Raming[[#This Row],[HV1]]</f>
        <v>0</v>
      </c>
      <c r="AP317" s="337" t="str">
        <f>IFERROR(ROUND(AVERAGE(Raming[[#This Row],[kolom niet invullen]:[243/001]]),2),"")</f>
        <v/>
      </c>
      <c r="AQ317" s="337"/>
      <c r="AR317" s="337"/>
      <c r="AU317" s="338"/>
      <c r="AV317" s="338"/>
      <c r="AW317" s="338"/>
      <c r="AX317" s="338"/>
      <c r="AY317" s="338"/>
      <c r="AZ317" s="338"/>
      <c r="BA317" s="338"/>
      <c r="BB317" s="338"/>
      <c r="BC317" s="338"/>
      <c r="BD317" s="338"/>
      <c r="BE317" s="338"/>
      <c r="BF317" s="338"/>
      <c r="BG317" s="338"/>
      <c r="BH317" s="338"/>
      <c r="BI317" s="338"/>
      <c r="BJ317" s="338"/>
      <c r="BK317" s="338"/>
      <c r="BL317" s="338"/>
      <c r="BM317" s="338"/>
      <c r="BN317" s="338"/>
      <c r="BO317" s="338"/>
      <c r="BP317" s="338"/>
      <c r="BQ317" s="338"/>
      <c r="BR317" s="338"/>
      <c r="BS317" s="338"/>
      <c r="BT317" s="338"/>
      <c r="BU317" s="338"/>
      <c r="BV317" s="338"/>
      <c r="BW317" s="338"/>
      <c r="BX317" s="338"/>
      <c r="BY317" s="338"/>
      <c r="BZ317" s="338"/>
      <c r="CA317" s="338"/>
      <c r="CB317" s="338"/>
      <c r="CC317" s="338"/>
      <c r="CD317" s="338"/>
      <c r="CE317" s="338"/>
      <c r="CF317" s="338"/>
      <c r="CG317" s="338"/>
      <c r="CH317" s="338"/>
      <c r="CI317" s="338"/>
      <c r="CJ317" s="338"/>
      <c r="CK317" s="338"/>
      <c r="CL317" s="338"/>
      <c r="CM317" s="338"/>
      <c r="CN317" s="338"/>
      <c r="CO317" s="338"/>
      <c r="CP317" s="338"/>
      <c r="CQ317" s="338"/>
      <c r="CR317" s="338"/>
      <c r="CS317" s="338"/>
      <c r="CT317" s="338"/>
      <c r="CU317" s="338"/>
      <c r="CV317" s="338"/>
      <c r="CW317" s="338"/>
      <c r="CX317" s="338"/>
      <c r="CY317" s="338"/>
      <c r="CZ317" s="338"/>
      <c r="DA317" s="338"/>
      <c r="DB317" s="338"/>
      <c r="DC317" s="338"/>
      <c r="DD317" s="338"/>
      <c r="DE317" s="338"/>
      <c r="DF317" s="338"/>
      <c r="DG317" s="338"/>
    </row>
    <row r="318" spans="1:111">
      <c r="A318" s="156">
        <f>IF(Raming[[#This Row],[Nummering]]=1,SUM($B$9:B318),0)</f>
        <v>172</v>
      </c>
      <c r="B318" s="242">
        <f>IF(Raming[[#This Row],[Hoeveelheid voorzien]]&gt;0,1,0)</f>
        <v>1</v>
      </c>
      <c r="C318" s="93" t="s">
        <v>55</v>
      </c>
      <c r="D318" s="47" t="s">
        <v>414</v>
      </c>
      <c r="E318" s="49" t="s">
        <v>404</v>
      </c>
      <c r="F318" s="47" t="s">
        <v>415</v>
      </c>
      <c r="G318" s="22"/>
      <c r="H318" s="232" t="s">
        <v>416</v>
      </c>
      <c r="I318" s="163" t="s">
        <v>58</v>
      </c>
      <c r="J318" s="163" t="s">
        <v>68</v>
      </c>
      <c r="K318" s="118">
        <v>2.1</v>
      </c>
      <c r="L318" s="327"/>
      <c r="M318" s="157" t="s">
        <v>728</v>
      </c>
      <c r="N318" s="95" t="s">
        <v>713</v>
      </c>
      <c r="O318" s="160">
        <v>1100</v>
      </c>
      <c r="P318" s="73">
        <f>Raming[[#This Row],[Hoeveelheid voorzien]]*Raming[[#This Row],[EHP]]</f>
        <v>2310</v>
      </c>
      <c r="Q318" s="100" t="s">
        <v>64</v>
      </c>
      <c r="R318" s="74">
        <v>100</v>
      </c>
      <c r="S318" s="75"/>
      <c r="T318" s="76"/>
      <c r="U318" s="77"/>
      <c r="V318" s="78"/>
      <c r="W318" s="79"/>
      <c r="X318" s="80"/>
      <c r="Y318" s="104">
        <f>SUM(Raming[[#This Row],[Aquafin]:[Aandeel 7]])</f>
        <v>100</v>
      </c>
      <c r="Z318" s="318">
        <f>IFERROR(ROUND(Raming[[#This Row],[Hoeveelheid voorzien]]*Raming[[#This Row],[Aquafin]]/100,2),0)</f>
        <v>1100</v>
      </c>
      <c r="AA318" s="318">
        <f>IFERROR(ROUND(Raming[[#This Row],[HV1]]*Raming[[#This Row],[EHP]],2),0)</f>
        <v>2310</v>
      </c>
      <c r="AB318" s="319">
        <f>IFERROR(ROUND(Raming[[#This Row],[Hoeveelheid voorzien]]*Raming[[#This Row],[Aandeel 2]]/100,2),0)</f>
        <v>0</v>
      </c>
      <c r="AC318" s="319">
        <f>IFERROR(ROUND(Raming[[#This Row],[HV2]]*Raming[[#This Row],[EHP]],2),0)</f>
        <v>0</v>
      </c>
      <c r="AD318" s="320">
        <f>IFERROR(ROUND(Raming[[#This Row],[Hoeveelheid voorzien]]*Raming[[#This Row],[Aandeel 3]]/100,2),0)</f>
        <v>0</v>
      </c>
      <c r="AE318" s="320">
        <f>IFERROR(ROUND(Raming[[#This Row],[HV3]]*Raming[[#This Row],[EHP]],2),0)</f>
        <v>0</v>
      </c>
      <c r="AF318" s="321">
        <f>IFERROR(ROUND(Raming[[#This Row],[Hoeveelheid voorzien]]*Raming[[#This Row],[Aandeel 4]]/100,2),0)</f>
        <v>0</v>
      </c>
      <c r="AG318" s="321">
        <f>IFERROR(ROUND(Raming[[#This Row],[HV4]]*Raming[[#This Row],[EHP]],2),0)</f>
        <v>0</v>
      </c>
      <c r="AH318" s="322">
        <f>IFERROR(ROUND(Raming[[#This Row],[Hoeveelheid voorzien]]*Raming[[#This Row],[Aandeel 5]]/100,2),0)</f>
        <v>0</v>
      </c>
      <c r="AI318" s="322">
        <f>IFERROR(ROUND(Raming[[#This Row],[HV5]]*Raming[[#This Row],[EHP]],2),0)</f>
        <v>0</v>
      </c>
      <c r="AJ318" s="335">
        <f>IFERROR(ROUND(Raming[[#This Row],[Hoeveelheid voorzien]]*Raming[[#This Row],[Aandeel 6]]/100,2),0)</f>
        <v>0</v>
      </c>
      <c r="AK318" s="335">
        <f>IFERROR(ROUND(Raming[[#This Row],[HV6]]*Raming[[#This Row],[EHP]],2),0)</f>
        <v>0</v>
      </c>
      <c r="AL318" s="336">
        <f>IFERROR(ROUND(Raming[[#This Row],[Hoeveelheid voorzien]]*Raming[[#This Row],[Aandeel 7]]/100,2),0)</f>
        <v>0</v>
      </c>
      <c r="AM318" s="336">
        <f>IFERROR(ROUND(Raming[[#This Row],[HV7]]*Raming[[#This Row],[EHP]],2),0)</f>
        <v>0</v>
      </c>
      <c r="AN318" s="108">
        <f>Raming[[#This Row],[HV7]]+Raming[[#This Row],[HV6]]+Raming[[#This Row],[HV5]]+Raming[[#This Row],[HV4]]+Raming[[#This Row],[HV3]]+Raming[[#This Row],[HV2]]+Raming[[#This Row],[HV1]]</f>
        <v>1100</v>
      </c>
      <c r="AP318" s="337" t="str">
        <f>IFERROR(ROUND(AVERAGE(Raming[[#This Row],[kolom niet invullen]:[243/001]]),2),"")</f>
        <v/>
      </c>
      <c r="AQ318" s="337"/>
      <c r="AR318" s="337"/>
      <c r="AU318" s="338"/>
      <c r="AV318" s="338"/>
      <c r="AW318" s="338"/>
      <c r="AX318" s="338"/>
      <c r="AY318" s="338"/>
      <c r="AZ318" s="338"/>
      <c r="BA318" s="338"/>
      <c r="BB318" s="338"/>
      <c r="BC318" s="338"/>
      <c r="BD318" s="338"/>
      <c r="BE318" s="338"/>
      <c r="BF318" s="338"/>
      <c r="BG318" s="338"/>
      <c r="BH318" s="338"/>
      <c r="BI318" s="338"/>
      <c r="BJ318" s="338"/>
      <c r="BK318" s="338"/>
      <c r="BL318" s="338"/>
      <c r="BM318" s="338"/>
      <c r="BN318" s="338"/>
      <c r="BO318" s="338"/>
      <c r="BP318" s="338"/>
      <c r="BQ318" s="338"/>
      <c r="BR318" s="338"/>
      <c r="BS318" s="338"/>
      <c r="BT318" s="338"/>
      <c r="BU318" s="338"/>
      <c r="BV318" s="338"/>
      <c r="BW318" s="338"/>
      <c r="BX318" s="338"/>
      <c r="BY318" s="338"/>
      <c r="BZ318" s="338"/>
      <c r="CA318" s="338"/>
      <c r="CB318" s="338"/>
      <c r="CC318" s="338"/>
      <c r="CD318" s="338"/>
      <c r="CE318" s="338"/>
      <c r="CF318" s="338"/>
      <c r="CG318" s="338"/>
      <c r="CH318" s="338"/>
      <c r="CI318" s="338"/>
      <c r="CJ318" s="338"/>
      <c r="CK318" s="338"/>
      <c r="CL318" s="338"/>
      <c r="CM318" s="338"/>
      <c r="CN318" s="338"/>
      <c r="CO318" s="338"/>
      <c r="CP318" s="338"/>
      <c r="CQ318" s="338"/>
      <c r="CR318" s="338"/>
      <c r="CS318" s="338"/>
      <c r="CT318" s="338"/>
      <c r="CU318" s="338"/>
      <c r="CV318" s="338"/>
      <c r="CW318" s="338"/>
      <c r="CX318" s="338"/>
      <c r="CY318" s="338"/>
      <c r="CZ318" s="338"/>
      <c r="DA318" s="338"/>
      <c r="DB318" s="338"/>
      <c r="DC318" s="338"/>
      <c r="DD318" s="338"/>
      <c r="DE318" s="338"/>
      <c r="DF318" s="338"/>
      <c r="DG318" s="338"/>
    </row>
    <row r="319" spans="1:111">
      <c r="A319" s="156">
        <f>IF(Raming[[#This Row],[Nummering]]=1,SUM($B$9:B319),0)</f>
        <v>0</v>
      </c>
      <c r="B319" s="242">
        <f>IF(Raming[[#This Row],[Hoeveelheid voorzien]]&gt;0,1,0)</f>
        <v>0</v>
      </c>
      <c r="C319" s="113"/>
      <c r="D319" s="113" t="s">
        <v>417</v>
      </c>
      <c r="E319" s="113"/>
      <c r="F319" s="113" t="s">
        <v>418</v>
      </c>
      <c r="G319" s="131"/>
      <c r="H319" s="231"/>
      <c r="I319" s="170"/>
      <c r="J319" s="170" t="s">
        <v>28</v>
      </c>
      <c r="K319" s="118" t="s">
        <v>28</v>
      </c>
      <c r="L319" s="327"/>
      <c r="M319" s="45"/>
      <c r="N319" s="46"/>
      <c r="O319" s="160"/>
      <c r="P319" s="73"/>
      <c r="Q319" s="100"/>
      <c r="R319" s="74">
        <v>100</v>
      </c>
      <c r="S319" s="75"/>
      <c r="T319" s="76"/>
      <c r="U319" s="77"/>
      <c r="V319" s="78"/>
      <c r="W319" s="79"/>
      <c r="X319" s="80"/>
      <c r="Y319" s="104">
        <f>SUM(Raming[[#This Row],[Aquafin]:[Aandeel 7]])</f>
        <v>100</v>
      </c>
      <c r="Z319" s="318">
        <f>IFERROR(ROUND(Raming[[#This Row],[Hoeveelheid voorzien]]*Raming[[#This Row],[Aquafin]]/100,2),0)</f>
        <v>0</v>
      </c>
      <c r="AA319" s="318">
        <f>IFERROR(ROUND(Raming[[#This Row],[HV1]]*Raming[[#This Row],[EHP]],2),0)</f>
        <v>0</v>
      </c>
      <c r="AB319" s="319">
        <f>IFERROR(ROUND(Raming[[#This Row],[Hoeveelheid voorzien]]*Raming[[#This Row],[Aandeel 2]]/100,2),0)</f>
        <v>0</v>
      </c>
      <c r="AC319" s="319">
        <f>IFERROR(ROUND(Raming[[#This Row],[HV2]]*Raming[[#This Row],[EHP]],2),0)</f>
        <v>0</v>
      </c>
      <c r="AD319" s="320">
        <f>IFERROR(ROUND(Raming[[#This Row],[Hoeveelheid voorzien]]*Raming[[#This Row],[Aandeel 3]]/100,2),0)</f>
        <v>0</v>
      </c>
      <c r="AE319" s="320">
        <f>IFERROR(ROUND(Raming[[#This Row],[HV3]]*Raming[[#This Row],[EHP]],2),0)</f>
        <v>0</v>
      </c>
      <c r="AF319" s="321">
        <f>IFERROR(ROUND(Raming[[#This Row],[Hoeveelheid voorzien]]*Raming[[#This Row],[Aandeel 4]]/100,2),0)</f>
        <v>0</v>
      </c>
      <c r="AG319" s="321">
        <f>IFERROR(ROUND(Raming[[#This Row],[HV4]]*Raming[[#This Row],[EHP]],2),0)</f>
        <v>0</v>
      </c>
      <c r="AH319" s="322">
        <f>IFERROR(ROUND(Raming[[#This Row],[Hoeveelheid voorzien]]*Raming[[#This Row],[Aandeel 5]]/100,2),0)</f>
        <v>0</v>
      </c>
      <c r="AI319" s="322">
        <f>IFERROR(ROUND(Raming[[#This Row],[HV5]]*Raming[[#This Row],[EHP]],2),0)</f>
        <v>0</v>
      </c>
      <c r="AJ319" s="335">
        <f>IFERROR(ROUND(Raming[[#This Row],[Hoeveelheid voorzien]]*Raming[[#This Row],[Aandeel 6]]/100,2),0)</f>
        <v>0</v>
      </c>
      <c r="AK319" s="335">
        <f>IFERROR(ROUND(Raming[[#This Row],[HV6]]*Raming[[#This Row],[EHP]],2),0)</f>
        <v>0</v>
      </c>
      <c r="AL319" s="336">
        <f>IFERROR(ROUND(Raming[[#This Row],[Hoeveelheid voorzien]]*Raming[[#This Row],[Aandeel 7]]/100,2),0)</f>
        <v>0</v>
      </c>
      <c r="AM319" s="336">
        <f>IFERROR(ROUND(Raming[[#This Row],[HV7]]*Raming[[#This Row],[EHP]],2),0)</f>
        <v>0</v>
      </c>
      <c r="AN319" s="108">
        <f>Raming[[#This Row],[HV7]]+Raming[[#This Row],[HV6]]+Raming[[#This Row],[HV5]]+Raming[[#This Row],[HV4]]+Raming[[#This Row],[HV3]]+Raming[[#This Row],[HV2]]+Raming[[#This Row],[HV1]]</f>
        <v>0</v>
      </c>
      <c r="AP319" s="337" t="str">
        <f>IFERROR(ROUND(AVERAGE(Raming[[#This Row],[kolom niet invullen]:[243/001]]),2),"")</f>
        <v/>
      </c>
      <c r="AQ319" s="337"/>
      <c r="AR319" s="337"/>
      <c r="AU319" s="338"/>
      <c r="AV319" s="338"/>
      <c r="AW319" s="338"/>
      <c r="AX319" s="338"/>
      <c r="AY319" s="338"/>
      <c r="AZ319" s="338"/>
      <c r="BA319" s="338"/>
      <c r="BB319" s="338"/>
      <c r="BC319" s="338"/>
      <c r="BD319" s="338"/>
      <c r="BE319" s="338"/>
      <c r="BF319" s="338"/>
      <c r="BG319" s="338"/>
      <c r="BH319" s="338"/>
      <c r="BI319" s="338"/>
      <c r="BJ319" s="338"/>
      <c r="BK319" s="338"/>
      <c r="BL319" s="338"/>
      <c r="BM319" s="338"/>
      <c r="BN319" s="338"/>
      <c r="BO319" s="338"/>
      <c r="BP319" s="338"/>
      <c r="BQ319" s="338"/>
      <c r="BR319" s="338"/>
      <c r="BS319" s="338"/>
      <c r="BT319" s="338"/>
      <c r="BU319" s="338"/>
      <c r="BV319" s="338"/>
      <c r="BW319" s="338"/>
      <c r="BX319" s="338"/>
      <c r="BY319" s="338"/>
      <c r="BZ319" s="338"/>
      <c r="CA319" s="338"/>
      <c r="CB319" s="338"/>
      <c r="CC319" s="338"/>
      <c r="CD319" s="338"/>
      <c r="CE319" s="338"/>
      <c r="CF319" s="338"/>
      <c r="CG319" s="338"/>
      <c r="CH319" s="338"/>
      <c r="CI319" s="338"/>
      <c r="CJ319" s="338"/>
      <c r="CK319" s="338"/>
      <c r="CL319" s="338"/>
      <c r="CM319" s="338"/>
      <c r="CN319" s="338"/>
      <c r="CO319" s="338"/>
      <c r="CP319" s="338"/>
      <c r="CQ319" s="338"/>
      <c r="CR319" s="338"/>
      <c r="CS319" s="338"/>
      <c r="CT319" s="338"/>
      <c r="CU319" s="338"/>
      <c r="CV319" s="338"/>
      <c r="CW319" s="338"/>
      <c r="CX319" s="338"/>
      <c r="CY319" s="338"/>
      <c r="CZ319" s="338"/>
      <c r="DA319" s="338"/>
      <c r="DB319" s="338"/>
      <c r="DC319" s="338"/>
      <c r="DD319" s="338"/>
      <c r="DE319" s="338"/>
      <c r="DF319" s="338"/>
      <c r="DG319" s="338"/>
    </row>
    <row r="320" spans="1:111">
      <c r="A320" s="156">
        <f>IF(Raming[[#This Row],[Nummering]]=1,SUM($B$9:B320),0)</f>
        <v>173</v>
      </c>
      <c r="B320" s="242">
        <f>IF(Raming[[#This Row],[Hoeveelheid voorzien]]&gt;0,1,0)</f>
        <v>1</v>
      </c>
      <c r="C320" s="93" t="s">
        <v>55</v>
      </c>
      <c r="D320" s="47" t="s">
        <v>419</v>
      </c>
      <c r="E320" s="49" t="s">
        <v>404</v>
      </c>
      <c r="F320" s="47" t="s">
        <v>420</v>
      </c>
      <c r="G320" s="22"/>
      <c r="H320" s="232" t="s">
        <v>421</v>
      </c>
      <c r="I320" s="163" t="s">
        <v>58</v>
      </c>
      <c r="J320" s="163" t="s">
        <v>68</v>
      </c>
      <c r="K320" s="118">
        <v>1.86</v>
      </c>
      <c r="L320" s="327"/>
      <c r="M320" s="48" t="s">
        <v>729</v>
      </c>
      <c r="N320" s="95" t="s">
        <v>713</v>
      </c>
      <c r="O320" s="160">
        <v>260</v>
      </c>
      <c r="P320" s="73">
        <f>Raming[[#This Row],[Hoeveelheid voorzien]]*Raming[[#This Row],[EHP]]</f>
        <v>483.6</v>
      </c>
      <c r="Q320" s="100" t="s">
        <v>64</v>
      </c>
      <c r="R320" s="74">
        <v>100</v>
      </c>
      <c r="S320" s="75"/>
      <c r="T320" s="76"/>
      <c r="U320" s="77"/>
      <c r="V320" s="78"/>
      <c r="W320" s="79"/>
      <c r="X320" s="80"/>
      <c r="Y320" s="104">
        <f>SUM(Raming[[#This Row],[Aquafin]:[Aandeel 7]])</f>
        <v>100</v>
      </c>
      <c r="Z320" s="318">
        <f>IFERROR(ROUND(Raming[[#This Row],[Hoeveelheid voorzien]]*Raming[[#This Row],[Aquafin]]/100,2),0)</f>
        <v>260</v>
      </c>
      <c r="AA320" s="318">
        <f>IFERROR(ROUND(Raming[[#This Row],[HV1]]*Raming[[#This Row],[EHP]],2),0)</f>
        <v>483.6</v>
      </c>
      <c r="AB320" s="319">
        <f>IFERROR(ROUND(Raming[[#This Row],[Hoeveelheid voorzien]]*Raming[[#This Row],[Aandeel 2]]/100,2),0)</f>
        <v>0</v>
      </c>
      <c r="AC320" s="319">
        <f>IFERROR(ROUND(Raming[[#This Row],[HV2]]*Raming[[#This Row],[EHP]],2),0)</f>
        <v>0</v>
      </c>
      <c r="AD320" s="320">
        <f>IFERROR(ROUND(Raming[[#This Row],[Hoeveelheid voorzien]]*Raming[[#This Row],[Aandeel 3]]/100,2),0)</f>
        <v>0</v>
      </c>
      <c r="AE320" s="320">
        <f>IFERROR(ROUND(Raming[[#This Row],[HV3]]*Raming[[#This Row],[EHP]],2),0)</f>
        <v>0</v>
      </c>
      <c r="AF320" s="321">
        <f>IFERROR(ROUND(Raming[[#This Row],[Hoeveelheid voorzien]]*Raming[[#This Row],[Aandeel 4]]/100,2),0)</f>
        <v>0</v>
      </c>
      <c r="AG320" s="321">
        <f>IFERROR(ROUND(Raming[[#This Row],[HV4]]*Raming[[#This Row],[EHP]],2),0)</f>
        <v>0</v>
      </c>
      <c r="AH320" s="322">
        <f>IFERROR(ROUND(Raming[[#This Row],[Hoeveelheid voorzien]]*Raming[[#This Row],[Aandeel 5]]/100,2),0)</f>
        <v>0</v>
      </c>
      <c r="AI320" s="322">
        <f>IFERROR(ROUND(Raming[[#This Row],[HV5]]*Raming[[#This Row],[EHP]],2),0)</f>
        <v>0</v>
      </c>
      <c r="AJ320" s="335">
        <f>IFERROR(ROUND(Raming[[#This Row],[Hoeveelheid voorzien]]*Raming[[#This Row],[Aandeel 6]]/100,2),0)</f>
        <v>0</v>
      </c>
      <c r="AK320" s="335">
        <f>IFERROR(ROUND(Raming[[#This Row],[HV6]]*Raming[[#This Row],[EHP]],2),0)</f>
        <v>0</v>
      </c>
      <c r="AL320" s="336">
        <f>IFERROR(ROUND(Raming[[#This Row],[Hoeveelheid voorzien]]*Raming[[#This Row],[Aandeel 7]]/100,2),0)</f>
        <v>0</v>
      </c>
      <c r="AM320" s="336">
        <f>IFERROR(ROUND(Raming[[#This Row],[HV7]]*Raming[[#This Row],[EHP]],2),0)</f>
        <v>0</v>
      </c>
      <c r="AN320" s="108">
        <f>Raming[[#This Row],[HV7]]+Raming[[#This Row],[HV6]]+Raming[[#This Row],[HV5]]+Raming[[#This Row],[HV4]]+Raming[[#This Row],[HV3]]+Raming[[#This Row],[HV2]]+Raming[[#This Row],[HV1]]</f>
        <v>260</v>
      </c>
      <c r="AP320" s="337" t="str">
        <f>IFERROR(ROUND(AVERAGE(Raming[[#This Row],[kolom niet invullen]:[243/001]]),2),"")</f>
        <v/>
      </c>
      <c r="AQ320" s="337"/>
      <c r="AR320" s="337"/>
      <c r="AU320" s="338"/>
      <c r="AV320" s="338"/>
      <c r="AW320" s="338"/>
      <c r="AX320" s="338"/>
      <c r="AY320" s="338"/>
      <c r="AZ320" s="338"/>
      <c r="BA320" s="338"/>
      <c r="BB320" s="338"/>
      <c r="BC320" s="338"/>
      <c r="BD320" s="338"/>
      <c r="BE320" s="338"/>
      <c r="BF320" s="338"/>
      <c r="BG320" s="338"/>
      <c r="BH320" s="338"/>
      <c r="BI320" s="338"/>
      <c r="BJ320" s="338"/>
      <c r="BK320" s="338"/>
      <c r="BL320" s="338"/>
      <c r="BM320" s="338"/>
      <c r="BN320" s="338"/>
      <c r="BO320" s="338"/>
      <c r="BP320" s="338"/>
      <c r="BQ320" s="338"/>
      <c r="BR320" s="338"/>
      <c r="BS320" s="338"/>
      <c r="BT320" s="338"/>
      <c r="BU320" s="338"/>
      <c r="BV320" s="338"/>
      <c r="BW320" s="338"/>
      <c r="BX320" s="338"/>
      <c r="BY320" s="338"/>
      <c r="BZ320" s="338"/>
      <c r="CA320" s="338"/>
      <c r="CB320" s="338"/>
      <c r="CC320" s="338"/>
      <c r="CD320" s="338"/>
      <c r="CE320" s="338"/>
      <c r="CF320" s="338"/>
      <c r="CG320" s="338"/>
      <c r="CH320" s="338"/>
      <c r="CI320" s="338"/>
      <c r="CJ320" s="338"/>
      <c r="CK320" s="338"/>
      <c r="CL320" s="338"/>
      <c r="CM320" s="338"/>
      <c r="CN320" s="338"/>
      <c r="CO320" s="338"/>
      <c r="CP320" s="338"/>
      <c r="CQ320" s="338"/>
      <c r="CR320" s="338"/>
      <c r="CS320" s="338"/>
      <c r="CT320" s="338"/>
      <c r="CU320" s="338"/>
      <c r="CV320" s="338"/>
      <c r="CW320" s="338"/>
      <c r="CX320" s="338"/>
      <c r="CY320" s="338"/>
      <c r="CZ320" s="338"/>
      <c r="DA320" s="338"/>
      <c r="DB320" s="338"/>
      <c r="DC320" s="338"/>
      <c r="DD320" s="338"/>
      <c r="DE320" s="338"/>
      <c r="DF320" s="338"/>
      <c r="DG320" s="338"/>
    </row>
    <row r="321" spans="1:111">
      <c r="A321" s="156">
        <f>IF(Raming[[#This Row],[Nummering]]=1,SUM($B$9:B321),0)</f>
        <v>174</v>
      </c>
      <c r="B321" s="242">
        <f>IF(Raming[[#This Row],[Hoeveelheid voorzien]]&gt;0,1,0)</f>
        <v>1</v>
      </c>
      <c r="C321" s="93" t="s">
        <v>55</v>
      </c>
      <c r="D321" s="47" t="s">
        <v>419</v>
      </c>
      <c r="E321" s="49" t="s">
        <v>404</v>
      </c>
      <c r="F321" s="47" t="s">
        <v>420</v>
      </c>
      <c r="G321" s="22"/>
      <c r="H321" s="232" t="s">
        <v>421</v>
      </c>
      <c r="I321" s="163" t="s">
        <v>58</v>
      </c>
      <c r="J321" s="163" t="s">
        <v>68</v>
      </c>
      <c r="K321" s="118">
        <v>1.86</v>
      </c>
      <c r="L321" s="327"/>
      <c r="M321" s="157" t="s">
        <v>730</v>
      </c>
      <c r="N321" s="95" t="s">
        <v>713</v>
      </c>
      <c r="O321" s="160">
        <v>650</v>
      </c>
      <c r="P321" s="73">
        <f>Raming[[#This Row],[Hoeveelheid voorzien]]*Raming[[#This Row],[EHP]]</f>
        <v>1209</v>
      </c>
      <c r="Q321" s="100" t="s">
        <v>64</v>
      </c>
      <c r="R321" s="74">
        <v>100</v>
      </c>
      <c r="S321" s="75"/>
      <c r="T321" s="76"/>
      <c r="U321" s="77"/>
      <c r="V321" s="78"/>
      <c r="W321" s="79"/>
      <c r="X321" s="80"/>
      <c r="Y321" s="104">
        <f>SUM(Raming[[#This Row],[Aquafin]:[Aandeel 7]])</f>
        <v>100</v>
      </c>
      <c r="Z321" s="318">
        <f>IFERROR(ROUND(Raming[[#This Row],[Hoeveelheid voorzien]]*Raming[[#This Row],[Aquafin]]/100,2),0)</f>
        <v>650</v>
      </c>
      <c r="AA321" s="318">
        <f>IFERROR(ROUND(Raming[[#This Row],[HV1]]*Raming[[#This Row],[EHP]],2),0)</f>
        <v>1209</v>
      </c>
      <c r="AB321" s="319">
        <f>IFERROR(ROUND(Raming[[#This Row],[Hoeveelheid voorzien]]*Raming[[#This Row],[Aandeel 2]]/100,2),0)</f>
        <v>0</v>
      </c>
      <c r="AC321" s="319">
        <f>IFERROR(ROUND(Raming[[#This Row],[HV2]]*Raming[[#This Row],[EHP]],2),0)</f>
        <v>0</v>
      </c>
      <c r="AD321" s="320">
        <f>IFERROR(ROUND(Raming[[#This Row],[Hoeveelheid voorzien]]*Raming[[#This Row],[Aandeel 3]]/100,2),0)</f>
        <v>0</v>
      </c>
      <c r="AE321" s="320">
        <f>IFERROR(ROUND(Raming[[#This Row],[HV3]]*Raming[[#This Row],[EHP]],2),0)</f>
        <v>0</v>
      </c>
      <c r="AF321" s="321">
        <f>IFERROR(ROUND(Raming[[#This Row],[Hoeveelheid voorzien]]*Raming[[#This Row],[Aandeel 4]]/100,2),0)</f>
        <v>0</v>
      </c>
      <c r="AG321" s="321">
        <f>IFERROR(ROUND(Raming[[#This Row],[HV4]]*Raming[[#This Row],[EHP]],2),0)</f>
        <v>0</v>
      </c>
      <c r="AH321" s="322">
        <f>IFERROR(ROUND(Raming[[#This Row],[Hoeveelheid voorzien]]*Raming[[#This Row],[Aandeel 5]]/100,2),0)</f>
        <v>0</v>
      </c>
      <c r="AI321" s="322">
        <f>IFERROR(ROUND(Raming[[#This Row],[HV5]]*Raming[[#This Row],[EHP]],2),0)</f>
        <v>0</v>
      </c>
      <c r="AJ321" s="335">
        <f>IFERROR(ROUND(Raming[[#This Row],[Hoeveelheid voorzien]]*Raming[[#This Row],[Aandeel 6]]/100,2),0)</f>
        <v>0</v>
      </c>
      <c r="AK321" s="335">
        <f>IFERROR(ROUND(Raming[[#This Row],[HV6]]*Raming[[#This Row],[EHP]],2),0)</f>
        <v>0</v>
      </c>
      <c r="AL321" s="336">
        <f>IFERROR(ROUND(Raming[[#This Row],[Hoeveelheid voorzien]]*Raming[[#This Row],[Aandeel 7]]/100,2),0)</f>
        <v>0</v>
      </c>
      <c r="AM321" s="336">
        <f>IFERROR(ROUND(Raming[[#This Row],[HV7]]*Raming[[#This Row],[EHP]],2),0)</f>
        <v>0</v>
      </c>
      <c r="AN321" s="108">
        <f>Raming[[#This Row],[HV7]]+Raming[[#This Row],[HV6]]+Raming[[#This Row],[HV5]]+Raming[[#This Row],[HV4]]+Raming[[#This Row],[HV3]]+Raming[[#This Row],[HV2]]+Raming[[#This Row],[HV1]]</f>
        <v>650</v>
      </c>
      <c r="AP321" s="337" t="str">
        <f>IFERROR(ROUND(AVERAGE(Raming[[#This Row],[kolom niet invullen]:[243/001]]),2),"")</f>
        <v/>
      </c>
      <c r="AQ321" s="337"/>
      <c r="AR321" s="337"/>
      <c r="AU321" s="338"/>
      <c r="AV321" s="338"/>
      <c r="AW321" s="338"/>
      <c r="AX321" s="338"/>
      <c r="AY321" s="338"/>
      <c r="AZ321" s="338"/>
      <c r="BA321" s="338"/>
      <c r="BB321" s="338"/>
      <c r="BC321" s="338"/>
      <c r="BD321" s="338"/>
      <c r="BE321" s="338"/>
      <c r="BF321" s="338"/>
      <c r="BG321" s="338"/>
      <c r="BH321" s="338"/>
      <c r="BI321" s="338"/>
      <c r="BJ321" s="338"/>
      <c r="BK321" s="338"/>
      <c r="BL321" s="338"/>
      <c r="BM321" s="338"/>
      <c r="BN321" s="338"/>
      <c r="BO321" s="338"/>
      <c r="BP321" s="338"/>
      <c r="BQ321" s="338"/>
      <c r="BR321" s="338"/>
      <c r="BS321" s="338"/>
      <c r="BT321" s="338"/>
      <c r="BU321" s="338"/>
      <c r="BV321" s="338"/>
      <c r="BW321" s="338"/>
      <c r="BX321" s="338"/>
      <c r="BY321" s="338"/>
      <c r="BZ321" s="338"/>
      <c r="CA321" s="338"/>
      <c r="CB321" s="338"/>
      <c r="CC321" s="338"/>
      <c r="CD321" s="338"/>
      <c r="CE321" s="338"/>
      <c r="CF321" s="338"/>
      <c r="CG321" s="338"/>
      <c r="CH321" s="338"/>
      <c r="CI321" s="338"/>
      <c r="CJ321" s="338"/>
      <c r="CK321" s="338"/>
      <c r="CL321" s="338"/>
      <c r="CM321" s="338"/>
      <c r="CN321" s="338"/>
      <c r="CO321" s="338"/>
      <c r="CP321" s="338"/>
      <c r="CQ321" s="338"/>
      <c r="CR321" s="338"/>
      <c r="CS321" s="338"/>
      <c r="CT321" s="338"/>
      <c r="CU321" s="338"/>
      <c r="CV321" s="338"/>
      <c r="CW321" s="338"/>
      <c r="CX321" s="338"/>
      <c r="CY321" s="338"/>
      <c r="CZ321" s="338"/>
      <c r="DA321" s="338"/>
      <c r="DB321" s="338"/>
      <c r="DC321" s="338"/>
      <c r="DD321" s="338"/>
      <c r="DE321" s="338"/>
      <c r="DF321" s="338"/>
      <c r="DG321" s="338"/>
    </row>
    <row r="322" spans="1:111">
      <c r="A322" s="156">
        <f>IF(Raming[[#This Row],[Nummering]]=1,SUM($B$9:B322),0)</f>
        <v>175</v>
      </c>
      <c r="B322" s="242">
        <f>IF(Raming[[#This Row],[Hoeveelheid voorzien]]&gt;0,1,0)</f>
        <v>1</v>
      </c>
      <c r="C322" s="93" t="s">
        <v>55</v>
      </c>
      <c r="D322" s="47" t="s">
        <v>419</v>
      </c>
      <c r="E322" s="49" t="s">
        <v>404</v>
      </c>
      <c r="F322" s="47" t="s">
        <v>420</v>
      </c>
      <c r="G322" s="22"/>
      <c r="H322" s="232" t="s">
        <v>421</v>
      </c>
      <c r="I322" s="163" t="s">
        <v>58</v>
      </c>
      <c r="J322" s="163" t="s">
        <v>68</v>
      </c>
      <c r="K322" s="118">
        <v>1.86</v>
      </c>
      <c r="L322" s="327"/>
      <c r="M322" s="157" t="s">
        <v>731</v>
      </c>
      <c r="N322" s="95" t="s">
        <v>713</v>
      </c>
      <c r="O322" s="160">
        <v>375</v>
      </c>
      <c r="P322" s="73">
        <f>Raming[[#This Row],[Hoeveelheid voorzien]]*Raming[[#This Row],[EHP]]</f>
        <v>697.5</v>
      </c>
      <c r="Q322" s="100" t="s">
        <v>64</v>
      </c>
      <c r="R322" s="74">
        <v>100</v>
      </c>
      <c r="S322" s="75"/>
      <c r="T322" s="76"/>
      <c r="U322" s="77"/>
      <c r="V322" s="78"/>
      <c r="W322" s="79"/>
      <c r="X322" s="80"/>
      <c r="Y322" s="104">
        <f>SUM(Raming[[#This Row],[Aquafin]:[Aandeel 7]])</f>
        <v>100</v>
      </c>
      <c r="Z322" s="318">
        <f>IFERROR(ROUND(Raming[[#This Row],[Hoeveelheid voorzien]]*Raming[[#This Row],[Aquafin]]/100,2),0)</f>
        <v>375</v>
      </c>
      <c r="AA322" s="318">
        <f>IFERROR(ROUND(Raming[[#This Row],[HV1]]*Raming[[#This Row],[EHP]],2),0)</f>
        <v>697.5</v>
      </c>
      <c r="AB322" s="319">
        <f>IFERROR(ROUND(Raming[[#This Row],[Hoeveelheid voorzien]]*Raming[[#This Row],[Aandeel 2]]/100,2),0)</f>
        <v>0</v>
      </c>
      <c r="AC322" s="319">
        <f>IFERROR(ROUND(Raming[[#This Row],[HV2]]*Raming[[#This Row],[EHP]],2),0)</f>
        <v>0</v>
      </c>
      <c r="AD322" s="320">
        <f>IFERROR(ROUND(Raming[[#This Row],[Hoeveelheid voorzien]]*Raming[[#This Row],[Aandeel 3]]/100,2),0)</f>
        <v>0</v>
      </c>
      <c r="AE322" s="320">
        <f>IFERROR(ROUND(Raming[[#This Row],[HV3]]*Raming[[#This Row],[EHP]],2),0)</f>
        <v>0</v>
      </c>
      <c r="AF322" s="321">
        <f>IFERROR(ROUND(Raming[[#This Row],[Hoeveelheid voorzien]]*Raming[[#This Row],[Aandeel 4]]/100,2),0)</f>
        <v>0</v>
      </c>
      <c r="AG322" s="321">
        <f>IFERROR(ROUND(Raming[[#This Row],[HV4]]*Raming[[#This Row],[EHP]],2),0)</f>
        <v>0</v>
      </c>
      <c r="AH322" s="322">
        <f>IFERROR(ROUND(Raming[[#This Row],[Hoeveelheid voorzien]]*Raming[[#This Row],[Aandeel 5]]/100,2),0)</f>
        <v>0</v>
      </c>
      <c r="AI322" s="322">
        <f>IFERROR(ROUND(Raming[[#This Row],[HV5]]*Raming[[#This Row],[EHP]],2),0)</f>
        <v>0</v>
      </c>
      <c r="AJ322" s="335">
        <f>IFERROR(ROUND(Raming[[#This Row],[Hoeveelheid voorzien]]*Raming[[#This Row],[Aandeel 6]]/100,2),0)</f>
        <v>0</v>
      </c>
      <c r="AK322" s="335">
        <f>IFERROR(ROUND(Raming[[#This Row],[HV6]]*Raming[[#This Row],[EHP]],2),0)</f>
        <v>0</v>
      </c>
      <c r="AL322" s="336">
        <f>IFERROR(ROUND(Raming[[#This Row],[Hoeveelheid voorzien]]*Raming[[#This Row],[Aandeel 7]]/100,2),0)</f>
        <v>0</v>
      </c>
      <c r="AM322" s="336">
        <f>IFERROR(ROUND(Raming[[#This Row],[HV7]]*Raming[[#This Row],[EHP]],2),0)</f>
        <v>0</v>
      </c>
      <c r="AN322" s="108">
        <f>Raming[[#This Row],[HV7]]+Raming[[#This Row],[HV6]]+Raming[[#This Row],[HV5]]+Raming[[#This Row],[HV4]]+Raming[[#This Row],[HV3]]+Raming[[#This Row],[HV2]]+Raming[[#This Row],[HV1]]</f>
        <v>375</v>
      </c>
      <c r="AP322" s="337" t="str">
        <f>IFERROR(ROUND(AVERAGE(Raming[[#This Row],[kolom niet invullen]:[243/001]]),2),"")</f>
        <v/>
      </c>
      <c r="AQ322" s="337"/>
      <c r="AR322" s="337"/>
      <c r="AU322" s="338"/>
      <c r="AV322" s="338"/>
      <c r="AW322" s="338"/>
      <c r="AX322" s="338"/>
      <c r="AY322" s="338"/>
      <c r="AZ322" s="338"/>
      <c r="BA322" s="338"/>
      <c r="BB322" s="338"/>
      <c r="BC322" s="338"/>
      <c r="BD322" s="338"/>
      <c r="BE322" s="338"/>
      <c r="BF322" s="338"/>
      <c r="BG322" s="338"/>
      <c r="BH322" s="338"/>
      <c r="BI322" s="338"/>
      <c r="BJ322" s="338"/>
      <c r="BK322" s="338"/>
      <c r="BL322" s="338"/>
      <c r="BM322" s="338"/>
      <c r="BN322" s="338"/>
      <c r="BO322" s="338"/>
      <c r="BP322" s="338"/>
      <c r="BQ322" s="338"/>
      <c r="BR322" s="338"/>
      <c r="BS322" s="338"/>
      <c r="BT322" s="338"/>
      <c r="BU322" s="338"/>
      <c r="BV322" s="338"/>
      <c r="BW322" s="338"/>
      <c r="BX322" s="338"/>
      <c r="BY322" s="338"/>
      <c r="BZ322" s="338"/>
      <c r="CA322" s="338"/>
      <c r="CB322" s="338"/>
      <c r="CC322" s="338"/>
      <c r="CD322" s="338"/>
      <c r="CE322" s="338"/>
      <c r="CF322" s="338"/>
      <c r="CG322" s="338"/>
      <c r="CH322" s="338"/>
      <c r="CI322" s="338"/>
      <c r="CJ322" s="338"/>
      <c r="CK322" s="338"/>
      <c r="CL322" s="338"/>
      <c r="CM322" s="338"/>
      <c r="CN322" s="338"/>
      <c r="CO322" s="338"/>
      <c r="CP322" s="338"/>
      <c r="CQ322" s="338"/>
      <c r="CR322" s="338"/>
      <c r="CS322" s="338"/>
      <c r="CT322" s="338"/>
      <c r="CU322" s="338"/>
      <c r="CV322" s="338"/>
      <c r="CW322" s="338"/>
      <c r="CX322" s="338"/>
      <c r="CY322" s="338"/>
      <c r="CZ322" s="338"/>
      <c r="DA322" s="338"/>
      <c r="DB322" s="338"/>
      <c r="DC322" s="338"/>
      <c r="DD322" s="338"/>
      <c r="DE322" s="338"/>
      <c r="DF322" s="338"/>
      <c r="DG322" s="338"/>
    </row>
    <row r="323" spans="1:111">
      <c r="A323" s="156">
        <f>IF(Raming[[#This Row],[Nummering]]=1,SUM($B$9:B323),0)</f>
        <v>0</v>
      </c>
      <c r="B323" s="242">
        <f>IF(Raming[[#This Row],[Hoeveelheid voorzien]]&gt;0,1,0)</f>
        <v>0</v>
      </c>
      <c r="C323" s="113"/>
      <c r="D323" s="113" t="s">
        <v>422</v>
      </c>
      <c r="E323" s="113"/>
      <c r="F323" s="113" t="s">
        <v>423</v>
      </c>
      <c r="G323" s="131"/>
      <c r="H323" s="231"/>
      <c r="I323" s="170"/>
      <c r="J323" s="170" t="s">
        <v>28</v>
      </c>
      <c r="K323" s="118" t="s">
        <v>28</v>
      </c>
      <c r="L323" s="327"/>
      <c r="M323" s="45"/>
      <c r="N323" s="46"/>
      <c r="O323" s="160"/>
      <c r="P323" s="73"/>
      <c r="Q323" s="100"/>
      <c r="R323" s="74">
        <v>100</v>
      </c>
      <c r="S323" s="75"/>
      <c r="T323" s="76"/>
      <c r="U323" s="77"/>
      <c r="V323" s="78"/>
      <c r="W323" s="79"/>
      <c r="X323" s="80"/>
      <c r="Y323" s="104">
        <f>SUM(Raming[[#This Row],[Aquafin]:[Aandeel 7]])</f>
        <v>100</v>
      </c>
      <c r="Z323" s="318">
        <f>IFERROR(ROUND(Raming[[#This Row],[Hoeveelheid voorzien]]*Raming[[#This Row],[Aquafin]]/100,2),0)</f>
        <v>0</v>
      </c>
      <c r="AA323" s="318">
        <f>IFERROR(ROUND(Raming[[#This Row],[HV1]]*Raming[[#This Row],[EHP]],2),0)</f>
        <v>0</v>
      </c>
      <c r="AB323" s="319">
        <f>IFERROR(ROUND(Raming[[#This Row],[Hoeveelheid voorzien]]*Raming[[#This Row],[Aandeel 2]]/100,2),0)</f>
        <v>0</v>
      </c>
      <c r="AC323" s="319">
        <f>IFERROR(ROUND(Raming[[#This Row],[HV2]]*Raming[[#This Row],[EHP]],2),0)</f>
        <v>0</v>
      </c>
      <c r="AD323" s="320">
        <f>IFERROR(ROUND(Raming[[#This Row],[Hoeveelheid voorzien]]*Raming[[#This Row],[Aandeel 3]]/100,2),0)</f>
        <v>0</v>
      </c>
      <c r="AE323" s="320">
        <f>IFERROR(ROUND(Raming[[#This Row],[HV3]]*Raming[[#This Row],[EHP]],2),0)</f>
        <v>0</v>
      </c>
      <c r="AF323" s="321">
        <f>IFERROR(ROUND(Raming[[#This Row],[Hoeveelheid voorzien]]*Raming[[#This Row],[Aandeel 4]]/100,2),0)</f>
        <v>0</v>
      </c>
      <c r="AG323" s="321">
        <f>IFERROR(ROUND(Raming[[#This Row],[HV4]]*Raming[[#This Row],[EHP]],2),0)</f>
        <v>0</v>
      </c>
      <c r="AH323" s="322">
        <f>IFERROR(ROUND(Raming[[#This Row],[Hoeveelheid voorzien]]*Raming[[#This Row],[Aandeel 5]]/100,2),0)</f>
        <v>0</v>
      </c>
      <c r="AI323" s="322">
        <f>IFERROR(ROUND(Raming[[#This Row],[HV5]]*Raming[[#This Row],[EHP]],2),0)</f>
        <v>0</v>
      </c>
      <c r="AJ323" s="335">
        <f>IFERROR(ROUND(Raming[[#This Row],[Hoeveelheid voorzien]]*Raming[[#This Row],[Aandeel 6]]/100,2),0)</f>
        <v>0</v>
      </c>
      <c r="AK323" s="335">
        <f>IFERROR(ROUND(Raming[[#This Row],[HV6]]*Raming[[#This Row],[EHP]],2),0)</f>
        <v>0</v>
      </c>
      <c r="AL323" s="336">
        <f>IFERROR(ROUND(Raming[[#This Row],[Hoeveelheid voorzien]]*Raming[[#This Row],[Aandeel 7]]/100,2),0)</f>
        <v>0</v>
      </c>
      <c r="AM323" s="336">
        <f>IFERROR(ROUND(Raming[[#This Row],[HV7]]*Raming[[#This Row],[EHP]],2),0)</f>
        <v>0</v>
      </c>
      <c r="AN323" s="108">
        <f>Raming[[#This Row],[HV7]]+Raming[[#This Row],[HV6]]+Raming[[#This Row],[HV5]]+Raming[[#This Row],[HV4]]+Raming[[#This Row],[HV3]]+Raming[[#This Row],[HV2]]+Raming[[#This Row],[HV1]]</f>
        <v>0</v>
      </c>
      <c r="AP323" s="337" t="str">
        <f>IFERROR(ROUND(AVERAGE(Raming[[#This Row],[kolom niet invullen]:[243/001]]),2),"")</f>
        <v/>
      </c>
      <c r="AQ323" s="337"/>
      <c r="AR323" s="337"/>
      <c r="AU323" s="338"/>
      <c r="AV323" s="338"/>
      <c r="AW323" s="338"/>
      <c r="AX323" s="338"/>
      <c r="AY323" s="338"/>
      <c r="AZ323" s="338"/>
      <c r="BA323" s="338"/>
      <c r="BB323" s="338"/>
      <c r="BC323" s="338"/>
      <c r="BD323" s="338"/>
      <c r="BE323" s="338"/>
      <c r="BF323" s="338"/>
      <c r="BG323" s="338"/>
      <c r="BH323" s="338"/>
      <c r="BI323" s="338"/>
      <c r="BJ323" s="338"/>
      <c r="BK323" s="338"/>
      <c r="BL323" s="338"/>
      <c r="BM323" s="338"/>
      <c r="BN323" s="338"/>
      <c r="BO323" s="338"/>
      <c r="BP323" s="338"/>
      <c r="BQ323" s="338"/>
      <c r="BR323" s="338"/>
      <c r="BS323" s="338"/>
      <c r="BT323" s="338"/>
      <c r="BU323" s="338"/>
      <c r="BV323" s="338"/>
      <c r="BW323" s="338"/>
      <c r="BX323" s="338"/>
      <c r="BY323" s="338"/>
      <c r="BZ323" s="338"/>
      <c r="CA323" s="338"/>
      <c r="CB323" s="338"/>
      <c r="CC323" s="338"/>
      <c r="CD323" s="338"/>
      <c r="CE323" s="338"/>
      <c r="CF323" s="338"/>
      <c r="CG323" s="338"/>
      <c r="CH323" s="338"/>
      <c r="CI323" s="338"/>
      <c r="CJ323" s="338"/>
      <c r="CK323" s="338"/>
      <c r="CL323" s="338"/>
      <c r="CM323" s="338"/>
      <c r="CN323" s="338"/>
      <c r="CO323" s="338"/>
      <c r="CP323" s="338"/>
      <c r="CQ323" s="338"/>
      <c r="CR323" s="338"/>
      <c r="CS323" s="338"/>
      <c r="CT323" s="338"/>
      <c r="CU323" s="338"/>
      <c r="CV323" s="338"/>
      <c r="CW323" s="338"/>
      <c r="CX323" s="338"/>
      <c r="CY323" s="338"/>
      <c r="CZ323" s="338"/>
      <c r="DA323" s="338"/>
      <c r="DB323" s="338"/>
      <c r="DC323" s="338"/>
      <c r="DD323" s="338"/>
      <c r="DE323" s="338"/>
      <c r="DF323" s="338"/>
      <c r="DG323" s="338"/>
    </row>
    <row r="324" spans="1:111">
      <c r="A324" s="156">
        <f>IF(Raming[[#This Row],[Nummering]]=1,SUM($B$9:B324),0)</f>
        <v>0</v>
      </c>
      <c r="B324" s="242">
        <f>IF(Raming[[#This Row],[Hoeveelheid voorzien]]&gt;0,1,0)</f>
        <v>0</v>
      </c>
      <c r="C324" s="152"/>
      <c r="D324" s="135" t="s">
        <v>426</v>
      </c>
      <c r="E324" s="134"/>
      <c r="F324" s="135" t="s">
        <v>427</v>
      </c>
      <c r="G324" s="136"/>
      <c r="H324" s="232" t="s">
        <v>424</v>
      </c>
      <c r="I324" s="163"/>
      <c r="J324" s="163" t="s">
        <v>28</v>
      </c>
      <c r="K324" s="118" t="s">
        <v>28</v>
      </c>
      <c r="L324" s="327"/>
      <c r="M324" s="48"/>
      <c r="N324" s="95"/>
      <c r="O324" s="160"/>
      <c r="P324" s="73"/>
      <c r="Q324" s="100"/>
      <c r="R324" s="74">
        <v>100</v>
      </c>
      <c r="S324" s="75"/>
      <c r="T324" s="76"/>
      <c r="U324" s="77"/>
      <c r="V324" s="78"/>
      <c r="W324" s="79"/>
      <c r="X324" s="80"/>
      <c r="Y324" s="104">
        <f>SUM(Raming[[#This Row],[Aquafin]:[Aandeel 7]])</f>
        <v>100</v>
      </c>
      <c r="Z324" s="318">
        <f>IFERROR(ROUND(Raming[[#This Row],[Hoeveelheid voorzien]]*Raming[[#This Row],[Aquafin]]/100,2),0)</f>
        <v>0</v>
      </c>
      <c r="AA324" s="318">
        <f>IFERROR(ROUND(Raming[[#This Row],[HV1]]*Raming[[#This Row],[EHP]],2),0)</f>
        <v>0</v>
      </c>
      <c r="AB324" s="319">
        <f>IFERROR(ROUND(Raming[[#This Row],[Hoeveelheid voorzien]]*Raming[[#This Row],[Aandeel 2]]/100,2),0)</f>
        <v>0</v>
      </c>
      <c r="AC324" s="319">
        <f>IFERROR(ROUND(Raming[[#This Row],[HV2]]*Raming[[#This Row],[EHP]],2),0)</f>
        <v>0</v>
      </c>
      <c r="AD324" s="320">
        <f>IFERROR(ROUND(Raming[[#This Row],[Hoeveelheid voorzien]]*Raming[[#This Row],[Aandeel 3]]/100,2),0)</f>
        <v>0</v>
      </c>
      <c r="AE324" s="320">
        <f>IFERROR(ROUND(Raming[[#This Row],[HV3]]*Raming[[#This Row],[EHP]],2),0)</f>
        <v>0</v>
      </c>
      <c r="AF324" s="321">
        <f>IFERROR(ROUND(Raming[[#This Row],[Hoeveelheid voorzien]]*Raming[[#This Row],[Aandeel 4]]/100,2),0)</f>
        <v>0</v>
      </c>
      <c r="AG324" s="321">
        <f>IFERROR(ROUND(Raming[[#This Row],[HV4]]*Raming[[#This Row],[EHP]],2),0)</f>
        <v>0</v>
      </c>
      <c r="AH324" s="322">
        <f>IFERROR(ROUND(Raming[[#This Row],[Hoeveelheid voorzien]]*Raming[[#This Row],[Aandeel 5]]/100,2),0)</f>
        <v>0</v>
      </c>
      <c r="AI324" s="322">
        <f>IFERROR(ROUND(Raming[[#This Row],[HV5]]*Raming[[#This Row],[EHP]],2),0)</f>
        <v>0</v>
      </c>
      <c r="AJ324" s="335">
        <f>IFERROR(ROUND(Raming[[#This Row],[Hoeveelheid voorzien]]*Raming[[#This Row],[Aandeel 6]]/100,2),0)</f>
        <v>0</v>
      </c>
      <c r="AK324" s="335">
        <f>IFERROR(ROUND(Raming[[#This Row],[HV6]]*Raming[[#This Row],[EHP]],2),0)</f>
        <v>0</v>
      </c>
      <c r="AL324" s="336">
        <f>IFERROR(ROUND(Raming[[#This Row],[Hoeveelheid voorzien]]*Raming[[#This Row],[Aandeel 7]]/100,2),0)</f>
        <v>0</v>
      </c>
      <c r="AM324" s="336">
        <f>IFERROR(ROUND(Raming[[#This Row],[HV7]]*Raming[[#This Row],[EHP]],2),0)</f>
        <v>0</v>
      </c>
      <c r="AN324" s="108">
        <f>Raming[[#This Row],[HV7]]+Raming[[#This Row],[HV6]]+Raming[[#This Row],[HV5]]+Raming[[#This Row],[HV4]]+Raming[[#This Row],[HV3]]+Raming[[#This Row],[HV2]]+Raming[[#This Row],[HV1]]</f>
        <v>0</v>
      </c>
      <c r="AP324" s="337" t="str">
        <f>IFERROR(ROUND(AVERAGE(Raming[[#This Row],[kolom niet invullen]:[243/001]]),2),"")</f>
        <v/>
      </c>
      <c r="AQ324" s="337"/>
      <c r="AR324" s="337"/>
      <c r="AU324" s="338"/>
      <c r="AV324" s="338"/>
      <c r="AW324" s="338"/>
      <c r="AX324" s="338"/>
      <c r="AY324" s="338"/>
      <c r="AZ324" s="338"/>
      <c r="BA324" s="338"/>
      <c r="BB324" s="338"/>
      <c r="BC324" s="338"/>
      <c r="BD324" s="338"/>
      <c r="BE324" s="338"/>
      <c r="BF324" s="338"/>
      <c r="BG324" s="338"/>
      <c r="BH324" s="338"/>
      <c r="BI324" s="338"/>
      <c r="BJ324" s="338"/>
      <c r="BK324" s="338"/>
      <c r="BL324" s="338"/>
      <c r="BM324" s="338"/>
      <c r="BN324" s="338"/>
      <c r="BO324" s="338"/>
      <c r="BP324" s="338"/>
      <c r="BQ324" s="338"/>
      <c r="BR324" s="338"/>
      <c r="BS324" s="338"/>
      <c r="BT324" s="338"/>
      <c r="BU324" s="338"/>
      <c r="BV324" s="338"/>
      <c r="BW324" s="338"/>
      <c r="BX324" s="338"/>
      <c r="BY324" s="338"/>
      <c r="BZ324" s="338"/>
      <c r="CA324" s="338"/>
      <c r="CB324" s="338"/>
      <c r="CC324" s="338"/>
      <c r="CD324" s="338"/>
      <c r="CE324" s="338"/>
      <c r="CF324" s="338"/>
      <c r="CG324" s="338"/>
      <c r="CH324" s="338"/>
      <c r="CI324" s="338"/>
      <c r="CJ324" s="338"/>
      <c r="CK324" s="338"/>
      <c r="CL324" s="338"/>
      <c r="CM324" s="338"/>
      <c r="CN324" s="338"/>
      <c r="CO324" s="338"/>
      <c r="CP324" s="338"/>
      <c r="CQ324" s="338"/>
      <c r="CR324" s="338"/>
      <c r="CS324" s="338"/>
      <c r="CT324" s="338"/>
      <c r="CU324" s="338"/>
      <c r="CV324" s="338"/>
      <c r="CW324" s="338"/>
      <c r="CX324" s="338"/>
      <c r="CY324" s="338"/>
      <c r="CZ324" s="338"/>
      <c r="DA324" s="338"/>
      <c r="DB324" s="338"/>
      <c r="DC324" s="338"/>
      <c r="DD324" s="338"/>
      <c r="DE324" s="338"/>
      <c r="DF324" s="338"/>
      <c r="DG324" s="338"/>
    </row>
    <row r="325" spans="1:111">
      <c r="A325" s="156">
        <f>IF(Raming[[#This Row],[Nummering]]=1,SUM($B$9:B325),0)</f>
        <v>176</v>
      </c>
      <c r="B325" s="242">
        <f>IF(Raming[[#This Row],[Hoeveelheid voorzien]]&gt;0,1,0)</f>
        <v>1</v>
      </c>
      <c r="C325" s="93" t="s">
        <v>55</v>
      </c>
      <c r="D325" s="47" t="s">
        <v>428</v>
      </c>
      <c r="E325" s="49" t="s">
        <v>404</v>
      </c>
      <c r="F325" s="47" t="s">
        <v>425</v>
      </c>
      <c r="G325" s="22"/>
      <c r="H325" s="233"/>
      <c r="I325" s="163" t="s">
        <v>58</v>
      </c>
      <c r="J325" s="163" t="s">
        <v>62</v>
      </c>
      <c r="K325" s="118">
        <v>2.87</v>
      </c>
      <c r="L325" s="327"/>
      <c r="M325" s="157" t="s">
        <v>732</v>
      </c>
      <c r="N325" s="95" t="s">
        <v>713</v>
      </c>
      <c r="O325" s="160">
        <v>520</v>
      </c>
      <c r="P325" s="73">
        <f>Raming[[#This Row],[Hoeveelheid voorzien]]*Raming[[#This Row],[EHP]]</f>
        <v>1492.4</v>
      </c>
      <c r="Q325" s="100" t="s">
        <v>64</v>
      </c>
      <c r="R325" s="74">
        <v>100</v>
      </c>
      <c r="S325" s="75"/>
      <c r="T325" s="76"/>
      <c r="U325" s="77"/>
      <c r="V325" s="78"/>
      <c r="W325" s="79"/>
      <c r="X325" s="80"/>
      <c r="Y325" s="104">
        <f>SUM(Raming[[#This Row],[Aquafin]:[Aandeel 7]])</f>
        <v>100</v>
      </c>
      <c r="Z325" s="318">
        <f>IFERROR(ROUND(Raming[[#This Row],[Hoeveelheid voorzien]]*Raming[[#This Row],[Aquafin]]/100,2),0)</f>
        <v>520</v>
      </c>
      <c r="AA325" s="318">
        <f>IFERROR(ROUND(Raming[[#This Row],[HV1]]*Raming[[#This Row],[EHP]],2),0)</f>
        <v>1492.4</v>
      </c>
      <c r="AB325" s="319">
        <f>IFERROR(ROUND(Raming[[#This Row],[Hoeveelheid voorzien]]*Raming[[#This Row],[Aandeel 2]]/100,2),0)</f>
        <v>0</v>
      </c>
      <c r="AC325" s="319">
        <f>IFERROR(ROUND(Raming[[#This Row],[HV2]]*Raming[[#This Row],[EHP]],2),0)</f>
        <v>0</v>
      </c>
      <c r="AD325" s="320">
        <f>IFERROR(ROUND(Raming[[#This Row],[Hoeveelheid voorzien]]*Raming[[#This Row],[Aandeel 3]]/100,2),0)</f>
        <v>0</v>
      </c>
      <c r="AE325" s="320">
        <f>IFERROR(ROUND(Raming[[#This Row],[HV3]]*Raming[[#This Row],[EHP]],2),0)</f>
        <v>0</v>
      </c>
      <c r="AF325" s="321">
        <f>IFERROR(ROUND(Raming[[#This Row],[Hoeveelheid voorzien]]*Raming[[#This Row],[Aandeel 4]]/100,2),0)</f>
        <v>0</v>
      </c>
      <c r="AG325" s="321">
        <f>IFERROR(ROUND(Raming[[#This Row],[HV4]]*Raming[[#This Row],[EHP]],2),0)</f>
        <v>0</v>
      </c>
      <c r="AH325" s="322">
        <f>IFERROR(ROUND(Raming[[#This Row],[Hoeveelheid voorzien]]*Raming[[#This Row],[Aandeel 5]]/100,2),0)</f>
        <v>0</v>
      </c>
      <c r="AI325" s="322">
        <f>IFERROR(ROUND(Raming[[#This Row],[HV5]]*Raming[[#This Row],[EHP]],2),0)</f>
        <v>0</v>
      </c>
      <c r="AJ325" s="335">
        <f>IFERROR(ROUND(Raming[[#This Row],[Hoeveelheid voorzien]]*Raming[[#This Row],[Aandeel 6]]/100,2),0)</f>
        <v>0</v>
      </c>
      <c r="AK325" s="335">
        <f>IFERROR(ROUND(Raming[[#This Row],[HV6]]*Raming[[#This Row],[EHP]],2),0)</f>
        <v>0</v>
      </c>
      <c r="AL325" s="336">
        <f>IFERROR(ROUND(Raming[[#This Row],[Hoeveelheid voorzien]]*Raming[[#This Row],[Aandeel 7]]/100,2),0)</f>
        <v>0</v>
      </c>
      <c r="AM325" s="336">
        <f>IFERROR(ROUND(Raming[[#This Row],[HV7]]*Raming[[#This Row],[EHP]],2),0)</f>
        <v>0</v>
      </c>
      <c r="AN325" s="108">
        <f>Raming[[#This Row],[HV7]]+Raming[[#This Row],[HV6]]+Raming[[#This Row],[HV5]]+Raming[[#This Row],[HV4]]+Raming[[#This Row],[HV3]]+Raming[[#This Row],[HV2]]+Raming[[#This Row],[HV1]]</f>
        <v>520</v>
      </c>
      <c r="AP325" s="337" t="str">
        <f>IFERROR(ROUND(AVERAGE(Raming[[#This Row],[kolom niet invullen]:[243/001]]),2),"")</f>
        <v/>
      </c>
      <c r="AQ325" s="337"/>
      <c r="AR325" s="337"/>
      <c r="AU325" s="338"/>
      <c r="AV325" s="338"/>
      <c r="AW325" s="338"/>
      <c r="AX325" s="338"/>
      <c r="AY325" s="338"/>
      <c r="AZ325" s="338"/>
      <c r="BA325" s="338"/>
      <c r="BB325" s="338"/>
      <c r="BC325" s="338"/>
      <c r="BD325" s="338"/>
      <c r="BE325" s="338"/>
      <c r="BF325" s="338"/>
      <c r="BG325" s="338"/>
      <c r="BH325" s="338"/>
      <c r="BI325" s="338"/>
      <c r="BJ325" s="338"/>
      <c r="BK325" s="338"/>
      <c r="BL325" s="338"/>
      <c r="BM325" s="338"/>
      <c r="BN325" s="338"/>
      <c r="BO325" s="338"/>
      <c r="BP325" s="338"/>
      <c r="BQ325" s="338"/>
      <c r="BR325" s="338"/>
      <c r="BS325" s="338"/>
      <c r="BT325" s="338"/>
      <c r="BU325" s="338"/>
      <c r="BV325" s="338"/>
      <c r="BW325" s="338"/>
      <c r="BX325" s="338"/>
      <c r="BY325" s="338"/>
      <c r="BZ325" s="338"/>
      <c r="CA325" s="338"/>
      <c r="CB325" s="338"/>
      <c r="CC325" s="338"/>
      <c r="CD325" s="338"/>
      <c r="CE325" s="338"/>
      <c r="CF325" s="338"/>
      <c r="CG325" s="338"/>
      <c r="CH325" s="338"/>
      <c r="CI325" s="338"/>
      <c r="CJ325" s="338"/>
      <c r="CK325" s="338"/>
      <c r="CL325" s="338"/>
      <c r="CM325" s="338"/>
      <c r="CN325" s="338"/>
      <c r="CO325" s="338"/>
      <c r="CP325" s="338"/>
      <c r="CQ325" s="338"/>
      <c r="CR325" s="338"/>
      <c r="CS325" s="338"/>
      <c r="CT325" s="338"/>
      <c r="CU325" s="338"/>
      <c r="CV325" s="338"/>
      <c r="CW325" s="338"/>
      <c r="CX325" s="338"/>
      <c r="CY325" s="338"/>
      <c r="CZ325" s="338"/>
      <c r="DA325" s="338"/>
      <c r="DB325" s="338"/>
      <c r="DC325" s="338"/>
      <c r="DD325" s="338"/>
      <c r="DE325" s="338"/>
      <c r="DF325" s="338"/>
      <c r="DG325" s="338"/>
    </row>
    <row r="326" spans="1:111">
      <c r="A326" s="156">
        <f>IF(Raming[[#This Row],[Nummering]]=1,SUM($B$9:B326),0)</f>
        <v>177</v>
      </c>
      <c r="B326" s="242">
        <f>IF(Raming[[#This Row],[Hoeveelheid voorzien]]&gt;0,1,0)</f>
        <v>1</v>
      </c>
      <c r="C326" s="93" t="s">
        <v>55</v>
      </c>
      <c r="D326" s="47" t="s">
        <v>428</v>
      </c>
      <c r="E326" s="49" t="s">
        <v>404</v>
      </c>
      <c r="F326" s="47" t="s">
        <v>425</v>
      </c>
      <c r="G326" s="22"/>
      <c r="H326" s="233"/>
      <c r="I326" s="163" t="s">
        <v>58</v>
      </c>
      <c r="J326" s="163" t="s">
        <v>62</v>
      </c>
      <c r="K326" s="118">
        <v>2.87</v>
      </c>
      <c r="L326" s="327"/>
      <c r="M326" s="157" t="s">
        <v>733</v>
      </c>
      <c r="N326" s="95" t="s">
        <v>713</v>
      </c>
      <c r="O326" s="160">
        <v>800</v>
      </c>
      <c r="P326" s="73">
        <f>Raming[[#This Row],[Hoeveelheid voorzien]]*Raming[[#This Row],[EHP]]</f>
        <v>2296</v>
      </c>
      <c r="Q326" s="100" t="s">
        <v>64</v>
      </c>
      <c r="R326" s="74">
        <v>100</v>
      </c>
      <c r="S326" s="75"/>
      <c r="T326" s="76"/>
      <c r="U326" s="77"/>
      <c r="V326" s="78"/>
      <c r="W326" s="79"/>
      <c r="X326" s="80"/>
      <c r="Y326" s="104">
        <f>SUM(Raming[[#This Row],[Aquafin]:[Aandeel 7]])</f>
        <v>100</v>
      </c>
      <c r="Z326" s="318">
        <f>IFERROR(ROUND(Raming[[#This Row],[Hoeveelheid voorzien]]*Raming[[#This Row],[Aquafin]]/100,2),0)</f>
        <v>800</v>
      </c>
      <c r="AA326" s="318">
        <f>IFERROR(ROUND(Raming[[#This Row],[HV1]]*Raming[[#This Row],[EHP]],2),0)</f>
        <v>2296</v>
      </c>
      <c r="AB326" s="319">
        <f>IFERROR(ROUND(Raming[[#This Row],[Hoeveelheid voorzien]]*Raming[[#This Row],[Aandeel 2]]/100,2),0)</f>
        <v>0</v>
      </c>
      <c r="AC326" s="319">
        <f>IFERROR(ROUND(Raming[[#This Row],[HV2]]*Raming[[#This Row],[EHP]],2),0)</f>
        <v>0</v>
      </c>
      <c r="AD326" s="320">
        <f>IFERROR(ROUND(Raming[[#This Row],[Hoeveelheid voorzien]]*Raming[[#This Row],[Aandeel 3]]/100,2),0)</f>
        <v>0</v>
      </c>
      <c r="AE326" s="320">
        <f>IFERROR(ROUND(Raming[[#This Row],[HV3]]*Raming[[#This Row],[EHP]],2),0)</f>
        <v>0</v>
      </c>
      <c r="AF326" s="321">
        <f>IFERROR(ROUND(Raming[[#This Row],[Hoeveelheid voorzien]]*Raming[[#This Row],[Aandeel 4]]/100,2),0)</f>
        <v>0</v>
      </c>
      <c r="AG326" s="321">
        <f>IFERROR(ROUND(Raming[[#This Row],[HV4]]*Raming[[#This Row],[EHP]],2),0)</f>
        <v>0</v>
      </c>
      <c r="AH326" s="322">
        <f>IFERROR(ROUND(Raming[[#This Row],[Hoeveelheid voorzien]]*Raming[[#This Row],[Aandeel 5]]/100,2),0)</f>
        <v>0</v>
      </c>
      <c r="AI326" s="322">
        <f>IFERROR(ROUND(Raming[[#This Row],[HV5]]*Raming[[#This Row],[EHP]],2),0)</f>
        <v>0</v>
      </c>
      <c r="AJ326" s="335">
        <f>IFERROR(ROUND(Raming[[#This Row],[Hoeveelheid voorzien]]*Raming[[#This Row],[Aandeel 6]]/100,2),0)</f>
        <v>0</v>
      </c>
      <c r="AK326" s="335">
        <f>IFERROR(ROUND(Raming[[#This Row],[HV6]]*Raming[[#This Row],[EHP]],2),0)</f>
        <v>0</v>
      </c>
      <c r="AL326" s="336">
        <f>IFERROR(ROUND(Raming[[#This Row],[Hoeveelheid voorzien]]*Raming[[#This Row],[Aandeel 7]]/100,2),0)</f>
        <v>0</v>
      </c>
      <c r="AM326" s="336">
        <f>IFERROR(ROUND(Raming[[#This Row],[HV7]]*Raming[[#This Row],[EHP]],2),0)</f>
        <v>0</v>
      </c>
      <c r="AN326" s="108">
        <f>Raming[[#This Row],[HV7]]+Raming[[#This Row],[HV6]]+Raming[[#This Row],[HV5]]+Raming[[#This Row],[HV4]]+Raming[[#This Row],[HV3]]+Raming[[#This Row],[HV2]]+Raming[[#This Row],[HV1]]</f>
        <v>800</v>
      </c>
      <c r="AP326" s="337" t="str">
        <f>IFERROR(ROUND(AVERAGE(Raming[[#This Row],[kolom niet invullen]:[243/001]]),2),"")</f>
        <v/>
      </c>
      <c r="AQ326" s="337"/>
      <c r="AR326" s="337"/>
      <c r="AU326" s="338"/>
      <c r="AV326" s="338"/>
      <c r="AW326" s="338"/>
      <c r="AX326" s="338"/>
      <c r="AY326" s="338"/>
      <c r="AZ326" s="338"/>
      <c r="BA326" s="338"/>
      <c r="BB326" s="338"/>
      <c r="BC326" s="338"/>
      <c r="BD326" s="338"/>
      <c r="BE326" s="338"/>
      <c r="BF326" s="338"/>
      <c r="BG326" s="338"/>
      <c r="BH326" s="338"/>
      <c r="BI326" s="338"/>
      <c r="BJ326" s="338"/>
      <c r="BK326" s="338"/>
      <c r="BL326" s="338"/>
      <c r="BM326" s="338"/>
      <c r="BN326" s="338"/>
      <c r="BO326" s="338"/>
      <c r="BP326" s="338"/>
      <c r="BQ326" s="338"/>
      <c r="BR326" s="338"/>
      <c r="BS326" s="338"/>
      <c r="BT326" s="338"/>
      <c r="BU326" s="338"/>
      <c r="BV326" s="338"/>
      <c r="BW326" s="338"/>
      <c r="BX326" s="338"/>
      <c r="BY326" s="338"/>
      <c r="BZ326" s="338"/>
      <c r="CA326" s="338"/>
      <c r="CB326" s="338"/>
      <c r="CC326" s="338"/>
      <c r="CD326" s="338"/>
      <c r="CE326" s="338"/>
      <c r="CF326" s="338"/>
      <c r="CG326" s="338"/>
      <c r="CH326" s="338"/>
      <c r="CI326" s="338"/>
      <c r="CJ326" s="338"/>
      <c r="CK326" s="338"/>
      <c r="CL326" s="338"/>
      <c r="CM326" s="338"/>
      <c r="CN326" s="338"/>
      <c r="CO326" s="338"/>
      <c r="CP326" s="338"/>
      <c r="CQ326" s="338"/>
      <c r="CR326" s="338"/>
      <c r="CS326" s="338"/>
      <c r="CT326" s="338"/>
      <c r="CU326" s="338"/>
      <c r="CV326" s="338"/>
      <c r="CW326" s="338"/>
      <c r="CX326" s="338"/>
      <c r="CY326" s="338"/>
      <c r="CZ326" s="338"/>
      <c r="DA326" s="338"/>
      <c r="DB326" s="338"/>
      <c r="DC326" s="338"/>
      <c r="DD326" s="338"/>
      <c r="DE326" s="338"/>
      <c r="DF326" s="338"/>
      <c r="DG326" s="338"/>
    </row>
    <row r="327" spans="1:111">
      <c r="A327" s="156">
        <f>IF(Raming[[#This Row],[Nummering]]=1,SUM($B$9:B327),0)</f>
        <v>178</v>
      </c>
      <c r="B327" s="242">
        <f>IF(Raming[[#This Row],[Hoeveelheid voorzien]]&gt;0,1,0)</f>
        <v>1</v>
      </c>
      <c r="C327" s="93" t="s">
        <v>55</v>
      </c>
      <c r="D327" s="47" t="s">
        <v>428</v>
      </c>
      <c r="E327" s="49" t="s">
        <v>404</v>
      </c>
      <c r="F327" s="47" t="s">
        <v>425</v>
      </c>
      <c r="G327" s="22"/>
      <c r="H327" s="233"/>
      <c r="I327" s="163" t="s">
        <v>58</v>
      </c>
      <c r="J327" s="163" t="s">
        <v>62</v>
      </c>
      <c r="K327" s="118">
        <v>2.87</v>
      </c>
      <c r="L327" s="327"/>
      <c r="M327" s="157" t="s">
        <v>734</v>
      </c>
      <c r="N327" s="95" t="s">
        <v>713</v>
      </c>
      <c r="O327" s="160">
        <v>300</v>
      </c>
      <c r="P327" s="73">
        <f>Raming[[#This Row],[Hoeveelheid voorzien]]*Raming[[#This Row],[EHP]]</f>
        <v>861</v>
      </c>
      <c r="Q327" s="100" t="s">
        <v>64</v>
      </c>
      <c r="R327" s="74">
        <v>100</v>
      </c>
      <c r="S327" s="75"/>
      <c r="T327" s="76"/>
      <c r="U327" s="77"/>
      <c r="V327" s="78"/>
      <c r="W327" s="79"/>
      <c r="X327" s="80"/>
      <c r="Y327" s="104">
        <f>SUM(Raming[[#This Row],[Aquafin]:[Aandeel 7]])</f>
        <v>100</v>
      </c>
      <c r="Z327" s="318">
        <f>IFERROR(ROUND(Raming[[#This Row],[Hoeveelheid voorzien]]*Raming[[#This Row],[Aquafin]]/100,2),0)</f>
        <v>300</v>
      </c>
      <c r="AA327" s="318">
        <f>IFERROR(ROUND(Raming[[#This Row],[HV1]]*Raming[[#This Row],[EHP]],2),0)</f>
        <v>861</v>
      </c>
      <c r="AB327" s="319">
        <f>IFERROR(ROUND(Raming[[#This Row],[Hoeveelheid voorzien]]*Raming[[#This Row],[Aandeel 2]]/100,2),0)</f>
        <v>0</v>
      </c>
      <c r="AC327" s="319">
        <f>IFERROR(ROUND(Raming[[#This Row],[HV2]]*Raming[[#This Row],[EHP]],2),0)</f>
        <v>0</v>
      </c>
      <c r="AD327" s="320">
        <f>IFERROR(ROUND(Raming[[#This Row],[Hoeveelheid voorzien]]*Raming[[#This Row],[Aandeel 3]]/100,2),0)</f>
        <v>0</v>
      </c>
      <c r="AE327" s="320">
        <f>IFERROR(ROUND(Raming[[#This Row],[HV3]]*Raming[[#This Row],[EHP]],2),0)</f>
        <v>0</v>
      </c>
      <c r="AF327" s="321">
        <f>IFERROR(ROUND(Raming[[#This Row],[Hoeveelheid voorzien]]*Raming[[#This Row],[Aandeel 4]]/100,2),0)</f>
        <v>0</v>
      </c>
      <c r="AG327" s="321">
        <f>IFERROR(ROUND(Raming[[#This Row],[HV4]]*Raming[[#This Row],[EHP]],2),0)</f>
        <v>0</v>
      </c>
      <c r="AH327" s="322">
        <f>IFERROR(ROUND(Raming[[#This Row],[Hoeveelheid voorzien]]*Raming[[#This Row],[Aandeel 5]]/100,2),0)</f>
        <v>0</v>
      </c>
      <c r="AI327" s="322">
        <f>IFERROR(ROUND(Raming[[#This Row],[HV5]]*Raming[[#This Row],[EHP]],2),0)</f>
        <v>0</v>
      </c>
      <c r="AJ327" s="335">
        <f>IFERROR(ROUND(Raming[[#This Row],[Hoeveelheid voorzien]]*Raming[[#This Row],[Aandeel 6]]/100,2),0)</f>
        <v>0</v>
      </c>
      <c r="AK327" s="335">
        <f>IFERROR(ROUND(Raming[[#This Row],[HV6]]*Raming[[#This Row],[EHP]],2),0)</f>
        <v>0</v>
      </c>
      <c r="AL327" s="336">
        <f>IFERROR(ROUND(Raming[[#This Row],[Hoeveelheid voorzien]]*Raming[[#This Row],[Aandeel 7]]/100,2),0)</f>
        <v>0</v>
      </c>
      <c r="AM327" s="336">
        <f>IFERROR(ROUND(Raming[[#This Row],[HV7]]*Raming[[#This Row],[EHP]],2),0)</f>
        <v>0</v>
      </c>
      <c r="AN327" s="108">
        <f>Raming[[#This Row],[HV7]]+Raming[[#This Row],[HV6]]+Raming[[#This Row],[HV5]]+Raming[[#This Row],[HV4]]+Raming[[#This Row],[HV3]]+Raming[[#This Row],[HV2]]+Raming[[#This Row],[HV1]]</f>
        <v>300</v>
      </c>
      <c r="AP327" s="337" t="str">
        <f>IFERROR(ROUND(AVERAGE(Raming[[#This Row],[kolom niet invullen]:[243/001]]),2),"")</f>
        <v/>
      </c>
      <c r="AQ327" s="337"/>
      <c r="AR327" s="337"/>
      <c r="AU327" s="338"/>
      <c r="AV327" s="338"/>
      <c r="AW327" s="338"/>
      <c r="AX327" s="338"/>
      <c r="AY327" s="338"/>
      <c r="AZ327" s="338"/>
      <c r="BA327" s="338"/>
      <c r="BB327" s="338"/>
      <c r="BC327" s="338"/>
      <c r="BD327" s="338"/>
      <c r="BE327" s="338"/>
      <c r="BF327" s="338"/>
      <c r="BG327" s="338"/>
      <c r="BH327" s="338"/>
      <c r="BI327" s="338"/>
      <c r="BJ327" s="338"/>
      <c r="BK327" s="338"/>
      <c r="BL327" s="338"/>
      <c r="BM327" s="338"/>
      <c r="BN327" s="338"/>
      <c r="BO327" s="338"/>
      <c r="BP327" s="338"/>
      <c r="BQ327" s="338"/>
      <c r="BR327" s="338"/>
      <c r="BS327" s="338"/>
      <c r="BT327" s="338"/>
      <c r="BU327" s="338"/>
      <c r="BV327" s="338"/>
      <c r="BW327" s="338"/>
      <c r="BX327" s="338"/>
      <c r="BY327" s="338"/>
      <c r="BZ327" s="338"/>
      <c r="CA327" s="338"/>
      <c r="CB327" s="338"/>
      <c r="CC327" s="338"/>
      <c r="CD327" s="338"/>
      <c r="CE327" s="338"/>
      <c r="CF327" s="338"/>
      <c r="CG327" s="338"/>
      <c r="CH327" s="338"/>
      <c r="CI327" s="338"/>
      <c r="CJ327" s="338"/>
      <c r="CK327" s="338"/>
      <c r="CL327" s="338"/>
      <c r="CM327" s="338"/>
      <c r="CN327" s="338"/>
      <c r="CO327" s="338"/>
      <c r="CP327" s="338"/>
      <c r="CQ327" s="338"/>
      <c r="CR327" s="338"/>
      <c r="CS327" s="338"/>
      <c r="CT327" s="338"/>
      <c r="CU327" s="338"/>
      <c r="CV327" s="338"/>
      <c r="CW327" s="338"/>
      <c r="CX327" s="338"/>
      <c r="CY327" s="338"/>
      <c r="CZ327" s="338"/>
      <c r="DA327" s="338"/>
      <c r="DB327" s="338"/>
      <c r="DC327" s="338"/>
      <c r="DD327" s="338"/>
      <c r="DE327" s="338"/>
      <c r="DF327" s="338"/>
      <c r="DG327" s="338"/>
    </row>
    <row r="328" spans="1:111">
      <c r="A328" s="156">
        <f>IF(Raming[[#This Row],[Nummering]]=1,SUM($B$9:B328),0)</f>
        <v>0</v>
      </c>
      <c r="B328" s="242">
        <f>IF(Raming[[#This Row],[Hoeveelheid voorzien]]&gt;0,1,0)</f>
        <v>0</v>
      </c>
      <c r="C328" s="152"/>
      <c r="D328" s="135" t="s">
        <v>430</v>
      </c>
      <c r="E328" s="134"/>
      <c r="F328" s="135" t="s">
        <v>431</v>
      </c>
      <c r="G328" s="136"/>
      <c r="H328" s="232" t="s">
        <v>429</v>
      </c>
      <c r="I328" s="163"/>
      <c r="J328" s="163" t="s">
        <v>28</v>
      </c>
      <c r="K328" s="118" t="s">
        <v>28</v>
      </c>
      <c r="L328" s="327"/>
      <c r="M328" s="48"/>
      <c r="N328" s="95"/>
      <c r="O328" s="160"/>
      <c r="P328" s="73"/>
      <c r="Q328" s="100"/>
      <c r="R328" s="74">
        <v>100</v>
      </c>
      <c r="S328" s="75"/>
      <c r="T328" s="76"/>
      <c r="U328" s="77"/>
      <c r="V328" s="78"/>
      <c r="W328" s="79"/>
      <c r="X328" s="80"/>
      <c r="Y328" s="104">
        <f>SUM(Raming[[#This Row],[Aquafin]:[Aandeel 7]])</f>
        <v>100</v>
      </c>
      <c r="Z328" s="318">
        <f>IFERROR(ROUND(Raming[[#This Row],[Hoeveelheid voorzien]]*Raming[[#This Row],[Aquafin]]/100,2),0)</f>
        <v>0</v>
      </c>
      <c r="AA328" s="318">
        <f>IFERROR(ROUND(Raming[[#This Row],[HV1]]*Raming[[#This Row],[EHP]],2),0)</f>
        <v>0</v>
      </c>
      <c r="AB328" s="319">
        <f>IFERROR(ROUND(Raming[[#This Row],[Hoeveelheid voorzien]]*Raming[[#This Row],[Aandeel 2]]/100,2),0)</f>
        <v>0</v>
      </c>
      <c r="AC328" s="319">
        <f>IFERROR(ROUND(Raming[[#This Row],[HV2]]*Raming[[#This Row],[EHP]],2),0)</f>
        <v>0</v>
      </c>
      <c r="AD328" s="320">
        <f>IFERROR(ROUND(Raming[[#This Row],[Hoeveelheid voorzien]]*Raming[[#This Row],[Aandeel 3]]/100,2),0)</f>
        <v>0</v>
      </c>
      <c r="AE328" s="320">
        <f>IFERROR(ROUND(Raming[[#This Row],[HV3]]*Raming[[#This Row],[EHP]],2),0)</f>
        <v>0</v>
      </c>
      <c r="AF328" s="321">
        <f>IFERROR(ROUND(Raming[[#This Row],[Hoeveelheid voorzien]]*Raming[[#This Row],[Aandeel 4]]/100,2),0)</f>
        <v>0</v>
      </c>
      <c r="AG328" s="321">
        <f>IFERROR(ROUND(Raming[[#This Row],[HV4]]*Raming[[#This Row],[EHP]],2),0)</f>
        <v>0</v>
      </c>
      <c r="AH328" s="322">
        <f>IFERROR(ROUND(Raming[[#This Row],[Hoeveelheid voorzien]]*Raming[[#This Row],[Aandeel 5]]/100,2),0)</f>
        <v>0</v>
      </c>
      <c r="AI328" s="322">
        <f>IFERROR(ROUND(Raming[[#This Row],[HV5]]*Raming[[#This Row],[EHP]],2),0)</f>
        <v>0</v>
      </c>
      <c r="AJ328" s="335">
        <f>IFERROR(ROUND(Raming[[#This Row],[Hoeveelheid voorzien]]*Raming[[#This Row],[Aandeel 6]]/100,2),0)</f>
        <v>0</v>
      </c>
      <c r="AK328" s="335">
        <f>IFERROR(ROUND(Raming[[#This Row],[HV6]]*Raming[[#This Row],[EHP]],2),0)</f>
        <v>0</v>
      </c>
      <c r="AL328" s="336">
        <f>IFERROR(ROUND(Raming[[#This Row],[Hoeveelheid voorzien]]*Raming[[#This Row],[Aandeel 7]]/100,2),0)</f>
        <v>0</v>
      </c>
      <c r="AM328" s="336">
        <f>IFERROR(ROUND(Raming[[#This Row],[HV7]]*Raming[[#This Row],[EHP]],2),0)</f>
        <v>0</v>
      </c>
      <c r="AN328" s="108">
        <f>Raming[[#This Row],[HV7]]+Raming[[#This Row],[HV6]]+Raming[[#This Row],[HV5]]+Raming[[#This Row],[HV4]]+Raming[[#This Row],[HV3]]+Raming[[#This Row],[HV2]]+Raming[[#This Row],[HV1]]</f>
        <v>0</v>
      </c>
      <c r="AP328" s="337" t="str">
        <f>IFERROR(ROUND(AVERAGE(Raming[[#This Row],[kolom niet invullen]:[243/001]]),2),"")</f>
        <v/>
      </c>
      <c r="AQ328" s="337"/>
      <c r="AR328" s="337"/>
      <c r="AU328" s="338"/>
      <c r="AV328" s="338"/>
      <c r="AW328" s="338"/>
      <c r="AX328" s="338"/>
      <c r="AY328" s="338"/>
      <c r="AZ328" s="338"/>
      <c r="BA328" s="338"/>
      <c r="BB328" s="338"/>
      <c r="BC328" s="338"/>
      <c r="BD328" s="338"/>
      <c r="BE328" s="338"/>
      <c r="BF328" s="338"/>
      <c r="BG328" s="338"/>
      <c r="BH328" s="338"/>
      <c r="BI328" s="338"/>
      <c r="BJ328" s="338"/>
      <c r="BK328" s="338"/>
      <c r="BL328" s="338"/>
      <c r="BM328" s="338"/>
      <c r="BN328" s="338"/>
      <c r="BO328" s="338"/>
      <c r="BP328" s="338"/>
      <c r="BQ328" s="338"/>
      <c r="BR328" s="338"/>
      <c r="BS328" s="338"/>
      <c r="BT328" s="338"/>
      <c r="BU328" s="338"/>
      <c r="BV328" s="338"/>
      <c r="BW328" s="338"/>
      <c r="BX328" s="338"/>
      <c r="BY328" s="338"/>
      <c r="BZ328" s="338"/>
      <c r="CA328" s="338"/>
      <c r="CB328" s="338"/>
      <c r="CC328" s="338"/>
      <c r="CD328" s="338"/>
      <c r="CE328" s="338"/>
      <c r="CF328" s="338"/>
      <c r="CG328" s="338"/>
      <c r="CH328" s="338"/>
      <c r="CI328" s="338"/>
      <c r="CJ328" s="338"/>
      <c r="CK328" s="338"/>
      <c r="CL328" s="338"/>
      <c r="CM328" s="338"/>
      <c r="CN328" s="338"/>
      <c r="CO328" s="338"/>
      <c r="CP328" s="338"/>
      <c r="CQ328" s="338"/>
      <c r="CR328" s="338"/>
      <c r="CS328" s="338"/>
      <c r="CT328" s="338"/>
      <c r="CU328" s="338"/>
      <c r="CV328" s="338"/>
      <c r="CW328" s="338"/>
      <c r="CX328" s="338"/>
      <c r="CY328" s="338"/>
      <c r="CZ328" s="338"/>
      <c r="DA328" s="338"/>
      <c r="DB328" s="338"/>
      <c r="DC328" s="338"/>
      <c r="DD328" s="338"/>
      <c r="DE328" s="338"/>
      <c r="DF328" s="338"/>
      <c r="DG328" s="338"/>
    </row>
    <row r="329" spans="1:111">
      <c r="A329" s="156">
        <f>IF(Raming[[#This Row],[Nummering]]=1,SUM($B$9:B329),0)</f>
        <v>179</v>
      </c>
      <c r="B329" s="242">
        <f>IF(Raming[[#This Row],[Hoeveelheid voorzien]]&gt;0,1,0)</f>
        <v>1</v>
      </c>
      <c r="C329" s="93" t="s">
        <v>55</v>
      </c>
      <c r="D329" s="295" t="s">
        <v>743</v>
      </c>
      <c r="E329" s="289" t="s">
        <v>404</v>
      </c>
      <c r="F329" s="295" t="s">
        <v>744</v>
      </c>
      <c r="G329" s="22"/>
      <c r="H329" s="233"/>
      <c r="I329" s="163" t="s">
        <v>58</v>
      </c>
      <c r="J329" s="163" t="s">
        <v>62</v>
      </c>
      <c r="K329" s="118">
        <v>350.49</v>
      </c>
      <c r="L329" s="327"/>
      <c r="M329" s="48" t="s">
        <v>745</v>
      </c>
      <c r="N329" s="95" t="s">
        <v>713</v>
      </c>
      <c r="O329" s="160">
        <v>7</v>
      </c>
      <c r="P329" s="73">
        <f>Raming[[#This Row],[Hoeveelheid voorzien]]*Raming[[#This Row],[EHP]]</f>
        <v>2453.4300000000003</v>
      </c>
      <c r="Q329" s="100" t="s">
        <v>64</v>
      </c>
      <c r="R329" s="74">
        <v>100</v>
      </c>
      <c r="S329" s="75"/>
      <c r="T329" s="76"/>
      <c r="U329" s="77"/>
      <c r="V329" s="78"/>
      <c r="W329" s="79"/>
      <c r="X329" s="80"/>
      <c r="Y329" s="104">
        <f>SUM(Raming[[#This Row],[Aquafin]:[Aandeel 7]])</f>
        <v>100</v>
      </c>
      <c r="Z329" s="318">
        <f>IFERROR(ROUND(Raming[[#This Row],[Hoeveelheid voorzien]]*Raming[[#This Row],[Aquafin]]/100,2),0)</f>
        <v>7</v>
      </c>
      <c r="AA329" s="318">
        <f>IFERROR(ROUND(Raming[[#This Row],[HV1]]*Raming[[#This Row],[EHP]],2),0)</f>
        <v>2453.4299999999998</v>
      </c>
      <c r="AB329" s="319">
        <f>IFERROR(ROUND(Raming[[#This Row],[Hoeveelheid voorzien]]*Raming[[#This Row],[Aandeel 2]]/100,2),0)</f>
        <v>0</v>
      </c>
      <c r="AC329" s="319">
        <f>IFERROR(ROUND(Raming[[#This Row],[HV2]]*Raming[[#This Row],[EHP]],2),0)</f>
        <v>0</v>
      </c>
      <c r="AD329" s="320">
        <f>IFERROR(ROUND(Raming[[#This Row],[Hoeveelheid voorzien]]*Raming[[#This Row],[Aandeel 3]]/100,2),0)</f>
        <v>0</v>
      </c>
      <c r="AE329" s="320">
        <f>IFERROR(ROUND(Raming[[#This Row],[HV3]]*Raming[[#This Row],[EHP]],2),0)</f>
        <v>0</v>
      </c>
      <c r="AF329" s="321">
        <f>IFERROR(ROUND(Raming[[#This Row],[Hoeveelheid voorzien]]*Raming[[#This Row],[Aandeel 4]]/100,2),0)</f>
        <v>0</v>
      </c>
      <c r="AG329" s="321">
        <f>IFERROR(ROUND(Raming[[#This Row],[HV4]]*Raming[[#This Row],[EHP]],2),0)</f>
        <v>0</v>
      </c>
      <c r="AH329" s="322">
        <f>IFERROR(ROUND(Raming[[#This Row],[Hoeveelheid voorzien]]*Raming[[#This Row],[Aandeel 5]]/100,2),0)</f>
        <v>0</v>
      </c>
      <c r="AI329" s="322">
        <f>IFERROR(ROUND(Raming[[#This Row],[HV5]]*Raming[[#This Row],[EHP]],2),0)</f>
        <v>0</v>
      </c>
      <c r="AJ329" s="335">
        <f>IFERROR(ROUND(Raming[[#This Row],[Hoeveelheid voorzien]]*Raming[[#This Row],[Aandeel 6]]/100,2),0)</f>
        <v>0</v>
      </c>
      <c r="AK329" s="335">
        <f>IFERROR(ROUND(Raming[[#This Row],[HV6]]*Raming[[#This Row],[EHP]],2),0)</f>
        <v>0</v>
      </c>
      <c r="AL329" s="336">
        <f>IFERROR(ROUND(Raming[[#This Row],[Hoeveelheid voorzien]]*Raming[[#This Row],[Aandeel 7]]/100,2),0)</f>
        <v>0</v>
      </c>
      <c r="AM329" s="336">
        <f>IFERROR(ROUND(Raming[[#This Row],[HV7]]*Raming[[#This Row],[EHP]],2),0)</f>
        <v>0</v>
      </c>
      <c r="AN329" s="108">
        <f>Raming[[#This Row],[HV7]]+Raming[[#This Row],[HV6]]+Raming[[#This Row],[HV5]]+Raming[[#This Row],[HV4]]+Raming[[#This Row],[HV3]]+Raming[[#This Row],[HV2]]+Raming[[#This Row],[HV1]]</f>
        <v>7</v>
      </c>
      <c r="AP329" s="337" t="str">
        <f>IFERROR(ROUND(AVERAGE(Raming[[#This Row],[kolom niet invullen]:[243/001]]),2),"")</f>
        <v/>
      </c>
      <c r="AQ329" s="337"/>
      <c r="AR329" s="337"/>
      <c r="AU329" s="338"/>
      <c r="AV329" s="338"/>
      <c r="AW329" s="338"/>
      <c r="AX329" s="338"/>
      <c r="AY329" s="338"/>
      <c r="AZ329" s="338"/>
      <c r="BA329" s="338"/>
      <c r="BB329" s="338"/>
      <c r="BC329" s="338"/>
      <c r="BD329" s="338"/>
      <c r="BE329" s="338"/>
      <c r="BF329" s="338"/>
      <c r="BG329" s="338"/>
      <c r="BH329" s="338"/>
      <c r="BI329" s="338"/>
      <c r="BJ329" s="338"/>
      <c r="BK329" s="338"/>
      <c r="BL329" s="338"/>
      <c r="BM329" s="338"/>
      <c r="BN329" s="338"/>
      <c r="BO329" s="338"/>
      <c r="BP329" s="338"/>
      <c r="BQ329" s="338"/>
      <c r="BR329" s="338"/>
      <c r="BS329" s="338"/>
      <c r="BT329" s="338"/>
      <c r="BU329" s="338"/>
      <c r="BV329" s="338"/>
      <c r="BW329" s="338"/>
      <c r="BX329" s="338"/>
      <c r="BY329" s="338"/>
      <c r="BZ329" s="338"/>
      <c r="CA329" s="338"/>
      <c r="CB329" s="338"/>
      <c r="CC329" s="338"/>
      <c r="CD329" s="338"/>
      <c r="CE329" s="338"/>
      <c r="CF329" s="338"/>
      <c r="CG329" s="338"/>
      <c r="CH329" s="338"/>
      <c r="CI329" s="338"/>
      <c r="CJ329" s="338"/>
      <c r="CK329" s="338"/>
      <c r="CL329" s="338"/>
      <c r="CM329" s="338"/>
      <c r="CN329" s="338"/>
      <c r="CO329" s="338"/>
      <c r="CP329" s="338"/>
      <c r="CQ329" s="338"/>
      <c r="CR329" s="338"/>
      <c r="CS329" s="338"/>
      <c r="CT329" s="338"/>
      <c r="CU329" s="338"/>
      <c r="CV329" s="338"/>
      <c r="CW329" s="338"/>
      <c r="CX329" s="338"/>
      <c r="CY329" s="338"/>
      <c r="CZ329" s="338"/>
      <c r="DA329" s="338"/>
      <c r="DB329" s="338"/>
      <c r="DC329" s="338"/>
      <c r="DD329" s="338"/>
      <c r="DE329" s="338"/>
      <c r="DF329" s="338"/>
      <c r="DG329" s="338"/>
    </row>
    <row r="330" spans="1:111">
      <c r="A330" s="156">
        <f>IF(Raming[[#This Row],[Nummering]]=1,SUM($B$9:B330),0)</f>
        <v>180</v>
      </c>
      <c r="B330" s="242">
        <f>IF(Raming[[#This Row],[Hoeveelheid voorzien]]&gt;0,1,0)</f>
        <v>1</v>
      </c>
      <c r="C330" s="93" t="s">
        <v>55</v>
      </c>
      <c r="D330" s="295" t="s">
        <v>743</v>
      </c>
      <c r="E330" s="289" t="s">
        <v>404</v>
      </c>
      <c r="F330" s="295" t="s">
        <v>744</v>
      </c>
      <c r="G330" s="22"/>
      <c r="H330" s="233"/>
      <c r="I330" s="163" t="s">
        <v>58</v>
      </c>
      <c r="J330" s="163" t="s">
        <v>62</v>
      </c>
      <c r="K330" s="118">
        <v>350.49</v>
      </c>
      <c r="L330" s="327"/>
      <c r="M330" s="48" t="s">
        <v>746</v>
      </c>
      <c r="N330" s="95" t="s">
        <v>713</v>
      </c>
      <c r="O330" s="160">
        <v>5</v>
      </c>
      <c r="P330" s="73">
        <f>Raming[[#This Row],[Hoeveelheid voorzien]]*Raming[[#This Row],[EHP]]</f>
        <v>1752.45</v>
      </c>
      <c r="Q330" s="100" t="s">
        <v>64</v>
      </c>
      <c r="R330" s="74">
        <v>100</v>
      </c>
      <c r="S330" s="75"/>
      <c r="T330" s="76"/>
      <c r="U330" s="77"/>
      <c r="V330" s="78"/>
      <c r="W330" s="79"/>
      <c r="X330" s="80"/>
      <c r="Y330" s="104">
        <f>SUM(Raming[[#This Row],[Aquafin]:[Aandeel 7]])</f>
        <v>100</v>
      </c>
      <c r="Z330" s="318">
        <f>IFERROR(ROUND(Raming[[#This Row],[Hoeveelheid voorzien]]*Raming[[#This Row],[Aquafin]]/100,2),0)</f>
        <v>5</v>
      </c>
      <c r="AA330" s="318">
        <f>IFERROR(ROUND(Raming[[#This Row],[HV1]]*Raming[[#This Row],[EHP]],2),0)</f>
        <v>1752.45</v>
      </c>
      <c r="AB330" s="319">
        <f>IFERROR(ROUND(Raming[[#This Row],[Hoeveelheid voorzien]]*Raming[[#This Row],[Aandeel 2]]/100,2),0)</f>
        <v>0</v>
      </c>
      <c r="AC330" s="319">
        <f>IFERROR(ROUND(Raming[[#This Row],[HV2]]*Raming[[#This Row],[EHP]],2),0)</f>
        <v>0</v>
      </c>
      <c r="AD330" s="320">
        <f>IFERROR(ROUND(Raming[[#This Row],[Hoeveelheid voorzien]]*Raming[[#This Row],[Aandeel 3]]/100,2),0)</f>
        <v>0</v>
      </c>
      <c r="AE330" s="320">
        <f>IFERROR(ROUND(Raming[[#This Row],[HV3]]*Raming[[#This Row],[EHP]],2),0)</f>
        <v>0</v>
      </c>
      <c r="AF330" s="321">
        <f>IFERROR(ROUND(Raming[[#This Row],[Hoeveelheid voorzien]]*Raming[[#This Row],[Aandeel 4]]/100,2),0)</f>
        <v>0</v>
      </c>
      <c r="AG330" s="321">
        <f>IFERROR(ROUND(Raming[[#This Row],[HV4]]*Raming[[#This Row],[EHP]],2),0)</f>
        <v>0</v>
      </c>
      <c r="AH330" s="322">
        <f>IFERROR(ROUND(Raming[[#This Row],[Hoeveelheid voorzien]]*Raming[[#This Row],[Aandeel 5]]/100,2),0)</f>
        <v>0</v>
      </c>
      <c r="AI330" s="322">
        <f>IFERROR(ROUND(Raming[[#This Row],[HV5]]*Raming[[#This Row],[EHP]],2),0)</f>
        <v>0</v>
      </c>
      <c r="AJ330" s="335">
        <f>IFERROR(ROUND(Raming[[#This Row],[Hoeveelheid voorzien]]*Raming[[#This Row],[Aandeel 6]]/100,2),0)</f>
        <v>0</v>
      </c>
      <c r="AK330" s="335">
        <f>IFERROR(ROUND(Raming[[#This Row],[HV6]]*Raming[[#This Row],[EHP]],2),0)</f>
        <v>0</v>
      </c>
      <c r="AL330" s="336">
        <f>IFERROR(ROUND(Raming[[#This Row],[Hoeveelheid voorzien]]*Raming[[#This Row],[Aandeel 7]]/100,2),0)</f>
        <v>0</v>
      </c>
      <c r="AM330" s="336">
        <f>IFERROR(ROUND(Raming[[#This Row],[HV7]]*Raming[[#This Row],[EHP]],2),0)</f>
        <v>0</v>
      </c>
      <c r="AN330" s="108">
        <f>Raming[[#This Row],[HV7]]+Raming[[#This Row],[HV6]]+Raming[[#This Row],[HV5]]+Raming[[#This Row],[HV4]]+Raming[[#This Row],[HV3]]+Raming[[#This Row],[HV2]]+Raming[[#This Row],[HV1]]</f>
        <v>5</v>
      </c>
      <c r="AP330" s="337" t="str">
        <f>IFERROR(ROUND(AVERAGE(Raming[[#This Row],[kolom niet invullen]:[243/001]]),2),"")</f>
        <v/>
      </c>
      <c r="AQ330" s="337"/>
      <c r="AR330" s="337"/>
      <c r="AU330" s="338"/>
      <c r="AV330" s="338"/>
      <c r="AW330" s="338"/>
      <c r="AX330" s="338"/>
      <c r="AY330" s="338"/>
      <c r="AZ330" s="338"/>
      <c r="BA330" s="338"/>
      <c r="BB330" s="338"/>
      <c r="BC330" s="338"/>
      <c r="BD330" s="338"/>
      <c r="BE330" s="338"/>
      <c r="BF330" s="338"/>
      <c r="BG330" s="338"/>
      <c r="BH330" s="338"/>
      <c r="BI330" s="338"/>
      <c r="BJ330" s="338"/>
      <c r="BK330" s="338"/>
      <c r="BL330" s="338"/>
      <c r="BM330" s="338"/>
      <c r="BN330" s="338"/>
      <c r="BO330" s="338"/>
      <c r="BP330" s="338"/>
      <c r="BQ330" s="338"/>
      <c r="BR330" s="338"/>
      <c r="BS330" s="338"/>
      <c r="BT330" s="338"/>
      <c r="BU330" s="338"/>
      <c r="BV330" s="338"/>
      <c r="BW330" s="338"/>
      <c r="BX330" s="338"/>
      <c r="BY330" s="338"/>
      <c r="BZ330" s="338"/>
      <c r="CA330" s="338"/>
      <c r="CB330" s="338"/>
      <c r="CC330" s="338"/>
      <c r="CD330" s="338"/>
      <c r="CE330" s="338"/>
      <c r="CF330" s="338"/>
      <c r="CG330" s="338"/>
      <c r="CH330" s="338"/>
      <c r="CI330" s="338"/>
      <c r="CJ330" s="338"/>
      <c r="CK330" s="338"/>
      <c r="CL330" s="338"/>
      <c r="CM330" s="338"/>
      <c r="CN330" s="338"/>
      <c r="CO330" s="338"/>
      <c r="CP330" s="338"/>
      <c r="CQ330" s="338"/>
      <c r="CR330" s="338"/>
      <c r="CS330" s="338"/>
      <c r="CT330" s="338"/>
      <c r="CU330" s="338"/>
      <c r="CV330" s="338"/>
      <c r="CW330" s="338"/>
      <c r="CX330" s="338"/>
      <c r="CY330" s="338"/>
      <c r="CZ330" s="338"/>
      <c r="DA330" s="338"/>
      <c r="DB330" s="338"/>
      <c r="DC330" s="338"/>
      <c r="DD330" s="338"/>
      <c r="DE330" s="338"/>
      <c r="DF330" s="338"/>
      <c r="DG330" s="338"/>
    </row>
    <row r="331" spans="1:111">
      <c r="A331" s="156">
        <f>IF(Raming[[#This Row],[Nummering]]=1,SUM($B$9:B331),0)</f>
        <v>181</v>
      </c>
      <c r="B331" s="242">
        <f>IF(Raming[[#This Row],[Hoeveelheid voorzien]]&gt;0,1,0)</f>
        <v>1</v>
      </c>
      <c r="C331" s="93" t="s">
        <v>55</v>
      </c>
      <c r="D331" s="295" t="s">
        <v>747</v>
      </c>
      <c r="E331" s="289" t="s">
        <v>404</v>
      </c>
      <c r="F331" s="295" t="s">
        <v>748</v>
      </c>
      <c r="G331" s="22"/>
      <c r="H331" s="233"/>
      <c r="I331" s="163" t="s">
        <v>58</v>
      </c>
      <c r="J331" s="163" t="s">
        <v>62</v>
      </c>
      <c r="K331" s="118">
        <v>409.16</v>
      </c>
      <c r="L331" s="327"/>
      <c r="M331" s="48" t="s">
        <v>749</v>
      </c>
      <c r="N331" s="95" t="s">
        <v>713</v>
      </c>
      <c r="O331" s="160">
        <v>3</v>
      </c>
      <c r="P331" s="73">
        <f>Raming[[#This Row],[Hoeveelheid voorzien]]*Raming[[#This Row],[EHP]]</f>
        <v>1227.48</v>
      </c>
      <c r="Q331" s="100" t="s">
        <v>64</v>
      </c>
      <c r="R331" s="74">
        <v>100</v>
      </c>
      <c r="S331" s="75"/>
      <c r="T331" s="76"/>
      <c r="U331" s="77"/>
      <c r="V331" s="78"/>
      <c r="W331" s="79"/>
      <c r="X331" s="80"/>
      <c r="Y331" s="104">
        <f>SUM(Raming[[#This Row],[Aquafin]:[Aandeel 7]])</f>
        <v>100</v>
      </c>
      <c r="Z331" s="318">
        <f>IFERROR(ROUND(Raming[[#This Row],[Hoeveelheid voorzien]]*Raming[[#This Row],[Aquafin]]/100,2),0)</f>
        <v>3</v>
      </c>
      <c r="AA331" s="318">
        <f>IFERROR(ROUND(Raming[[#This Row],[HV1]]*Raming[[#This Row],[EHP]],2),0)</f>
        <v>1227.48</v>
      </c>
      <c r="AB331" s="319">
        <f>IFERROR(ROUND(Raming[[#This Row],[Hoeveelheid voorzien]]*Raming[[#This Row],[Aandeel 2]]/100,2),0)</f>
        <v>0</v>
      </c>
      <c r="AC331" s="319">
        <f>IFERROR(ROUND(Raming[[#This Row],[HV2]]*Raming[[#This Row],[EHP]],2),0)</f>
        <v>0</v>
      </c>
      <c r="AD331" s="320">
        <f>IFERROR(ROUND(Raming[[#This Row],[Hoeveelheid voorzien]]*Raming[[#This Row],[Aandeel 3]]/100,2),0)</f>
        <v>0</v>
      </c>
      <c r="AE331" s="320">
        <f>IFERROR(ROUND(Raming[[#This Row],[HV3]]*Raming[[#This Row],[EHP]],2),0)</f>
        <v>0</v>
      </c>
      <c r="AF331" s="321">
        <f>IFERROR(ROUND(Raming[[#This Row],[Hoeveelheid voorzien]]*Raming[[#This Row],[Aandeel 4]]/100,2),0)</f>
        <v>0</v>
      </c>
      <c r="AG331" s="321">
        <f>IFERROR(ROUND(Raming[[#This Row],[HV4]]*Raming[[#This Row],[EHP]],2),0)</f>
        <v>0</v>
      </c>
      <c r="AH331" s="322">
        <f>IFERROR(ROUND(Raming[[#This Row],[Hoeveelheid voorzien]]*Raming[[#This Row],[Aandeel 5]]/100,2),0)</f>
        <v>0</v>
      </c>
      <c r="AI331" s="322">
        <f>IFERROR(ROUND(Raming[[#This Row],[HV5]]*Raming[[#This Row],[EHP]],2),0)</f>
        <v>0</v>
      </c>
      <c r="AJ331" s="335">
        <f>IFERROR(ROUND(Raming[[#This Row],[Hoeveelheid voorzien]]*Raming[[#This Row],[Aandeel 6]]/100,2),0)</f>
        <v>0</v>
      </c>
      <c r="AK331" s="335">
        <f>IFERROR(ROUND(Raming[[#This Row],[HV6]]*Raming[[#This Row],[EHP]],2),0)</f>
        <v>0</v>
      </c>
      <c r="AL331" s="336">
        <f>IFERROR(ROUND(Raming[[#This Row],[Hoeveelheid voorzien]]*Raming[[#This Row],[Aandeel 7]]/100,2),0)</f>
        <v>0</v>
      </c>
      <c r="AM331" s="336">
        <f>IFERROR(ROUND(Raming[[#This Row],[HV7]]*Raming[[#This Row],[EHP]],2),0)</f>
        <v>0</v>
      </c>
      <c r="AN331" s="108">
        <f>Raming[[#This Row],[HV7]]+Raming[[#This Row],[HV6]]+Raming[[#This Row],[HV5]]+Raming[[#This Row],[HV4]]+Raming[[#This Row],[HV3]]+Raming[[#This Row],[HV2]]+Raming[[#This Row],[HV1]]</f>
        <v>3</v>
      </c>
      <c r="AP331" s="337" t="str">
        <f>IFERROR(ROUND(AVERAGE(Raming[[#This Row],[kolom niet invullen]:[243/001]]),2),"")</f>
        <v/>
      </c>
      <c r="AQ331" s="337"/>
      <c r="AR331" s="337"/>
      <c r="AU331" s="338"/>
      <c r="AV331" s="338"/>
      <c r="AW331" s="338"/>
      <c r="AX331" s="338"/>
      <c r="AY331" s="338"/>
      <c r="AZ331" s="338"/>
      <c r="BA331" s="338"/>
      <c r="BB331" s="338"/>
      <c r="BC331" s="338"/>
      <c r="BD331" s="338"/>
      <c r="BE331" s="338"/>
      <c r="BF331" s="338"/>
      <c r="BG331" s="338"/>
      <c r="BH331" s="338"/>
      <c r="BI331" s="338"/>
      <c r="BJ331" s="338"/>
      <c r="BK331" s="338"/>
      <c r="BL331" s="338"/>
      <c r="BM331" s="338"/>
      <c r="BN331" s="338"/>
      <c r="BO331" s="338"/>
      <c r="BP331" s="338"/>
      <c r="BQ331" s="338"/>
      <c r="BR331" s="338"/>
      <c r="BS331" s="338"/>
      <c r="BT331" s="338"/>
      <c r="BU331" s="338"/>
      <c r="BV331" s="338"/>
      <c r="BW331" s="338"/>
      <c r="BX331" s="338"/>
      <c r="BY331" s="338"/>
      <c r="BZ331" s="338"/>
      <c r="CA331" s="338"/>
      <c r="CB331" s="338"/>
      <c r="CC331" s="338"/>
      <c r="CD331" s="338"/>
      <c r="CE331" s="338"/>
      <c r="CF331" s="338"/>
      <c r="CG331" s="338"/>
      <c r="CH331" s="338"/>
      <c r="CI331" s="338"/>
      <c r="CJ331" s="338"/>
      <c r="CK331" s="338"/>
      <c r="CL331" s="338"/>
      <c r="CM331" s="338"/>
      <c r="CN331" s="338"/>
      <c r="CO331" s="338"/>
      <c r="CP331" s="338"/>
      <c r="CQ331" s="338"/>
      <c r="CR331" s="338"/>
      <c r="CS331" s="338"/>
      <c r="CT331" s="338"/>
      <c r="CU331" s="338"/>
      <c r="CV331" s="338"/>
      <c r="CW331" s="338"/>
      <c r="CX331" s="338"/>
      <c r="CY331" s="338"/>
      <c r="CZ331" s="338"/>
      <c r="DA331" s="338"/>
      <c r="DB331" s="338"/>
      <c r="DC331" s="338"/>
      <c r="DD331" s="338"/>
      <c r="DE331" s="338"/>
      <c r="DF331" s="338"/>
      <c r="DG331" s="338"/>
    </row>
    <row r="332" spans="1:111">
      <c r="A332" s="156">
        <f>IF(Raming[[#This Row],[Nummering]]=1,SUM($B$9:B332),0)</f>
        <v>182</v>
      </c>
      <c r="B332" s="242">
        <f>IF(Raming[[#This Row],[Hoeveelheid voorzien]]&gt;0,1,0)</f>
        <v>1</v>
      </c>
      <c r="C332" s="93" t="s">
        <v>55</v>
      </c>
      <c r="D332" s="295" t="s">
        <v>747</v>
      </c>
      <c r="E332" s="289" t="s">
        <v>404</v>
      </c>
      <c r="F332" s="295" t="s">
        <v>748</v>
      </c>
      <c r="G332" s="22"/>
      <c r="H332" s="233"/>
      <c r="I332" s="163" t="s">
        <v>58</v>
      </c>
      <c r="J332" s="163" t="s">
        <v>62</v>
      </c>
      <c r="K332" s="118">
        <v>409.16</v>
      </c>
      <c r="L332" s="327"/>
      <c r="M332" s="48" t="s">
        <v>750</v>
      </c>
      <c r="N332" s="95" t="s">
        <v>713</v>
      </c>
      <c r="O332" s="160">
        <v>5</v>
      </c>
      <c r="P332" s="73">
        <f>Raming[[#This Row],[Hoeveelheid voorzien]]*Raming[[#This Row],[EHP]]</f>
        <v>2045.8000000000002</v>
      </c>
      <c r="Q332" s="100" t="s">
        <v>64</v>
      </c>
      <c r="R332" s="74">
        <v>100</v>
      </c>
      <c r="S332" s="75"/>
      <c r="T332" s="76"/>
      <c r="U332" s="77"/>
      <c r="V332" s="78"/>
      <c r="W332" s="79"/>
      <c r="X332" s="80"/>
      <c r="Y332" s="104">
        <f>SUM(Raming[[#This Row],[Aquafin]:[Aandeel 7]])</f>
        <v>100</v>
      </c>
      <c r="Z332" s="318">
        <f>IFERROR(ROUND(Raming[[#This Row],[Hoeveelheid voorzien]]*Raming[[#This Row],[Aquafin]]/100,2),0)</f>
        <v>5</v>
      </c>
      <c r="AA332" s="318">
        <f>IFERROR(ROUND(Raming[[#This Row],[HV1]]*Raming[[#This Row],[EHP]],2),0)</f>
        <v>2045.8</v>
      </c>
      <c r="AB332" s="319">
        <f>IFERROR(ROUND(Raming[[#This Row],[Hoeveelheid voorzien]]*Raming[[#This Row],[Aandeel 2]]/100,2),0)</f>
        <v>0</v>
      </c>
      <c r="AC332" s="319">
        <f>IFERROR(ROUND(Raming[[#This Row],[HV2]]*Raming[[#This Row],[EHP]],2),0)</f>
        <v>0</v>
      </c>
      <c r="AD332" s="320">
        <f>IFERROR(ROUND(Raming[[#This Row],[Hoeveelheid voorzien]]*Raming[[#This Row],[Aandeel 3]]/100,2),0)</f>
        <v>0</v>
      </c>
      <c r="AE332" s="320">
        <f>IFERROR(ROUND(Raming[[#This Row],[HV3]]*Raming[[#This Row],[EHP]],2),0)</f>
        <v>0</v>
      </c>
      <c r="AF332" s="321">
        <f>IFERROR(ROUND(Raming[[#This Row],[Hoeveelheid voorzien]]*Raming[[#This Row],[Aandeel 4]]/100,2),0)</f>
        <v>0</v>
      </c>
      <c r="AG332" s="321">
        <f>IFERROR(ROUND(Raming[[#This Row],[HV4]]*Raming[[#This Row],[EHP]],2),0)</f>
        <v>0</v>
      </c>
      <c r="AH332" s="322">
        <f>IFERROR(ROUND(Raming[[#This Row],[Hoeveelheid voorzien]]*Raming[[#This Row],[Aandeel 5]]/100,2),0)</f>
        <v>0</v>
      </c>
      <c r="AI332" s="322">
        <f>IFERROR(ROUND(Raming[[#This Row],[HV5]]*Raming[[#This Row],[EHP]],2),0)</f>
        <v>0</v>
      </c>
      <c r="AJ332" s="335">
        <f>IFERROR(ROUND(Raming[[#This Row],[Hoeveelheid voorzien]]*Raming[[#This Row],[Aandeel 6]]/100,2),0)</f>
        <v>0</v>
      </c>
      <c r="AK332" s="335">
        <f>IFERROR(ROUND(Raming[[#This Row],[HV6]]*Raming[[#This Row],[EHP]],2),0)</f>
        <v>0</v>
      </c>
      <c r="AL332" s="336">
        <f>IFERROR(ROUND(Raming[[#This Row],[Hoeveelheid voorzien]]*Raming[[#This Row],[Aandeel 7]]/100,2),0)</f>
        <v>0</v>
      </c>
      <c r="AM332" s="336">
        <f>IFERROR(ROUND(Raming[[#This Row],[HV7]]*Raming[[#This Row],[EHP]],2),0)</f>
        <v>0</v>
      </c>
      <c r="AN332" s="108">
        <f>Raming[[#This Row],[HV7]]+Raming[[#This Row],[HV6]]+Raming[[#This Row],[HV5]]+Raming[[#This Row],[HV4]]+Raming[[#This Row],[HV3]]+Raming[[#This Row],[HV2]]+Raming[[#This Row],[HV1]]</f>
        <v>5</v>
      </c>
      <c r="AP332" s="337" t="str">
        <f>IFERROR(ROUND(AVERAGE(Raming[[#This Row],[kolom niet invullen]:[243/001]]),2),"")</f>
        <v/>
      </c>
      <c r="AQ332" s="337"/>
      <c r="AR332" s="337"/>
      <c r="AU332" s="338"/>
      <c r="AV332" s="338"/>
      <c r="AW332" s="338"/>
      <c r="AX332" s="338"/>
      <c r="AY332" s="338"/>
      <c r="AZ332" s="338"/>
      <c r="BA332" s="338"/>
      <c r="BB332" s="338"/>
      <c r="BC332" s="338"/>
      <c r="BD332" s="338"/>
      <c r="BE332" s="338"/>
      <c r="BF332" s="338"/>
      <c r="BG332" s="338"/>
      <c r="BH332" s="338"/>
      <c r="BI332" s="338"/>
      <c r="BJ332" s="338"/>
      <c r="BK332" s="338"/>
      <c r="BL332" s="338"/>
      <c r="BM332" s="338"/>
      <c r="BN332" s="338"/>
      <c r="BO332" s="338"/>
      <c r="BP332" s="338"/>
      <c r="BQ332" s="338"/>
      <c r="BR332" s="338"/>
      <c r="BS332" s="338"/>
      <c r="BT332" s="338"/>
      <c r="BU332" s="338"/>
      <c r="BV332" s="338"/>
      <c r="BW332" s="338"/>
      <c r="BX332" s="338"/>
      <c r="BY332" s="338"/>
      <c r="BZ332" s="338"/>
      <c r="CA332" s="338"/>
      <c r="CB332" s="338"/>
      <c r="CC332" s="338"/>
      <c r="CD332" s="338"/>
      <c r="CE332" s="338"/>
      <c r="CF332" s="338"/>
      <c r="CG332" s="338"/>
      <c r="CH332" s="338"/>
      <c r="CI332" s="338"/>
      <c r="CJ332" s="338"/>
      <c r="CK332" s="338"/>
      <c r="CL332" s="338"/>
      <c r="CM332" s="338"/>
      <c r="CN332" s="338"/>
      <c r="CO332" s="338"/>
      <c r="CP332" s="338"/>
      <c r="CQ332" s="338"/>
      <c r="CR332" s="338"/>
      <c r="CS332" s="338"/>
      <c r="CT332" s="338"/>
      <c r="CU332" s="338"/>
      <c r="CV332" s="338"/>
      <c r="CW332" s="338"/>
      <c r="CX332" s="338"/>
      <c r="CY332" s="338"/>
      <c r="CZ332" s="338"/>
      <c r="DA332" s="338"/>
      <c r="DB332" s="338"/>
      <c r="DC332" s="338"/>
      <c r="DD332" s="338"/>
      <c r="DE332" s="338"/>
      <c r="DF332" s="338"/>
      <c r="DG332" s="338"/>
    </row>
    <row r="333" spans="1:111">
      <c r="A333" s="156">
        <f>IF(Raming[[#This Row],[Nummering]]=1,SUM($B$9:B333),0)</f>
        <v>183</v>
      </c>
      <c r="B333" s="242">
        <f>IF(Raming[[#This Row],[Hoeveelheid voorzien]]&gt;0,1,0)</f>
        <v>1</v>
      </c>
      <c r="C333" s="93" t="s">
        <v>55</v>
      </c>
      <c r="D333" s="295" t="s">
        <v>747</v>
      </c>
      <c r="E333" s="289" t="s">
        <v>404</v>
      </c>
      <c r="F333" s="295" t="s">
        <v>748</v>
      </c>
      <c r="G333" s="22"/>
      <c r="H333" s="233"/>
      <c r="I333" s="163" t="s">
        <v>58</v>
      </c>
      <c r="J333" s="163" t="s">
        <v>62</v>
      </c>
      <c r="K333" s="118">
        <v>409.16</v>
      </c>
      <c r="L333" s="327"/>
      <c r="M333" s="48" t="s">
        <v>751</v>
      </c>
      <c r="N333" s="95" t="s">
        <v>713</v>
      </c>
      <c r="O333" s="160">
        <v>3</v>
      </c>
      <c r="P333" s="73">
        <f>Raming[[#This Row],[Hoeveelheid voorzien]]*Raming[[#This Row],[EHP]]</f>
        <v>1227.48</v>
      </c>
      <c r="Q333" s="100" t="s">
        <v>64</v>
      </c>
      <c r="R333" s="74">
        <v>100</v>
      </c>
      <c r="S333" s="75"/>
      <c r="T333" s="76"/>
      <c r="U333" s="77"/>
      <c r="V333" s="78"/>
      <c r="W333" s="79"/>
      <c r="X333" s="80"/>
      <c r="Y333" s="104">
        <f>SUM(Raming[[#This Row],[Aquafin]:[Aandeel 7]])</f>
        <v>100</v>
      </c>
      <c r="Z333" s="318">
        <f>IFERROR(ROUND(Raming[[#This Row],[Hoeveelheid voorzien]]*Raming[[#This Row],[Aquafin]]/100,2),0)</f>
        <v>3</v>
      </c>
      <c r="AA333" s="318">
        <f>IFERROR(ROUND(Raming[[#This Row],[HV1]]*Raming[[#This Row],[EHP]],2),0)</f>
        <v>1227.48</v>
      </c>
      <c r="AB333" s="319">
        <f>IFERROR(ROUND(Raming[[#This Row],[Hoeveelheid voorzien]]*Raming[[#This Row],[Aandeel 2]]/100,2),0)</f>
        <v>0</v>
      </c>
      <c r="AC333" s="319">
        <f>IFERROR(ROUND(Raming[[#This Row],[HV2]]*Raming[[#This Row],[EHP]],2),0)</f>
        <v>0</v>
      </c>
      <c r="AD333" s="320">
        <f>IFERROR(ROUND(Raming[[#This Row],[Hoeveelheid voorzien]]*Raming[[#This Row],[Aandeel 3]]/100,2),0)</f>
        <v>0</v>
      </c>
      <c r="AE333" s="320">
        <f>IFERROR(ROUND(Raming[[#This Row],[HV3]]*Raming[[#This Row],[EHP]],2),0)</f>
        <v>0</v>
      </c>
      <c r="AF333" s="321">
        <f>IFERROR(ROUND(Raming[[#This Row],[Hoeveelheid voorzien]]*Raming[[#This Row],[Aandeel 4]]/100,2),0)</f>
        <v>0</v>
      </c>
      <c r="AG333" s="321">
        <f>IFERROR(ROUND(Raming[[#This Row],[HV4]]*Raming[[#This Row],[EHP]],2),0)</f>
        <v>0</v>
      </c>
      <c r="AH333" s="322">
        <f>IFERROR(ROUND(Raming[[#This Row],[Hoeveelheid voorzien]]*Raming[[#This Row],[Aandeel 5]]/100,2),0)</f>
        <v>0</v>
      </c>
      <c r="AI333" s="322">
        <f>IFERROR(ROUND(Raming[[#This Row],[HV5]]*Raming[[#This Row],[EHP]],2),0)</f>
        <v>0</v>
      </c>
      <c r="AJ333" s="335">
        <f>IFERROR(ROUND(Raming[[#This Row],[Hoeveelheid voorzien]]*Raming[[#This Row],[Aandeel 6]]/100,2),0)</f>
        <v>0</v>
      </c>
      <c r="AK333" s="335">
        <f>IFERROR(ROUND(Raming[[#This Row],[HV6]]*Raming[[#This Row],[EHP]],2),0)</f>
        <v>0</v>
      </c>
      <c r="AL333" s="336">
        <f>IFERROR(ROUND(Raming[[#This Row],[Hoeveelheid voorzien]]*Raming[[#This Row],[Aandeel 7]]/100,2),0)</f>
        <v>0</v>
      </c>
      <c r="AM333" s="336">
        <f>IFERROR(ROUND(Raming[[#This Row],[HV7]]*Raming[[#This Row],[EHP]],2),0)</f>
        <v>0</v>
      </c>
      <c r="AN333" s="108">
        <f>Raming[[#This Row],[HV7]]+Raming[[#This Row],[HV6]]+Raming[[#This Row],[HV5]]+Raming[[#This Row],[HV4]]+Raming[[#This Row],[HV3]]+Raming[[#This Row],[HV2]]+Raming[[#This Row],[HV1]]</f>
        <v>3</v>
      </c>
      <c r="AP333" s="337" t="str">
        <f>IFERROR(ROUND(AVERAGE(Raming[[#This Row],[kolom niet invullen]:[243/001]]),2),"")</f>
        <v/>
      </c>
      <c r="AQ333" s="337"/>
      <c r="AR333" s="337"/>
      <c r="AU333" s="338"/>
      <c r="AV333" s="338"/>
      <c r="AW333" s="338"/>
      <c r="AX333" s="338"/>
      <c r="AY333" s="338"/>
      <c r="AZ333" s="338"/>
      <c r="BA333" s="338"/>
      <c r="BB333" s="338"/>
      <c r="BC333" s="338"/>
      <c r="BD333" s="338"/>
      <c r="BE333" s="338"/>
      <c r="BF333" s="338"/>
      <c r="BG333" s="338"/>
      <c r="BH333" s="338"/>
      <c r="BI333" s="338"/>
      <c r="BJ333" s="338"/>
      <c r="BK333" s="338"/>
      <c r="BL333" s="338"/>
      <c r="BM333" s="338"/>
      <c r="BN333" s="338"/>
      <c r="BO333" s="338"/>
      <c r="BP333" s="338"/>
      <c r="BQ333" s="338"/>
      <c r="BR333" s="338"/>
      <c r="BS333" s="338"/>
      <c r="BT333" s="338"/>
      <c r="BU333" s="338"/>
      <c r="BV333" s="338"/>
      <c r="BW333" s="338"/>
      <c r="BX333" s="338"/>
      <c r="BY333" s="338"/>
      <c r="BZ333" s="338"/>
      <c r="CA333" s="338"/>
      <c r="CB333" s="338"/>
      <c r="CC333" s="338"/>
      <c r="CD333" s="338"/>
      <c r="CE333" s="338"/>
      <c r="CF333" s="338"/>
      <c r="CG333" s="338"/>
      <c r="CH333" s="338"/>
      <c r="CI333" s="338"/>
      <c r="CJ333" s="338"/>
      <c r="CK333" s="338"/>
      <c r="CL333" s="338"/>
      <c r="CM333" s="338"/>
      <c r="CN333" s="338"/>
      <c r="CO333" s="338"/>
      <c r="CP333" s="338"/>
      <c r="CQ333" s="338"/>
      <c r="CR333" s="338"/>
      <c r="CS333" s="338"/>
      <c r="CT333" s="338"/>
      <c r="CU333" s="338"/>
      <c r="CV333" s="338"/>
      <c r="CW333" s="338"/>
      <c r="CX333" s="338"/>
      <c r="CY333" s="338"/>
      <c r="CZ333" s="338"/>
      <c r="DA333" s="338"/>
      <c r="DB333" s="338"/>
      <c r="DC333" s="338"/>
      <c r="DD333" s="338"/>
      <c r="DE333" s="338"/>
      <c r="DF333" s="338"/>
      <c r="DG333" s="338"/>
    </row>
    <row r="334" spans="1:111">
      <c r="A334" s="156">
        <f>IF(Raming[[#This Row],[Nummering]]=1,SUM($B$9:B334),0)</f>
        <v>184</v>
      </c>
      <c r="B334" s="242">
        <f>IF(Raming[[#This Row],[Hoeveelheid voorzien]]&gt;0,1,0)</f>
        <v>1</v>
      </c>
      <c r="C334" s="93" t="s">
        <v>55</v>
      </c>
      <c r="D334" s="295" t="s">
        <v>747</v>
      </c>
      <c r="E334" s="289" t="s">
        <v>404</v>
      </c>
      <c r="F334" s="295" t="s">
        <v>748</v>
      </c>
      <c r="G334" s="22"/>
      <c r="H334" s="233"/>
      <c r="I334" s="163" t="s">
        <v>58</v>
      </c>
      <c r="J334" s="163" t="s">
        <v>62</v>
      </c>
      <c r="K334" s="118">
        <v>409.16</v>
      </c>
      <c r="L334" s="327"/>
      <c r="M334" s="48" t="s">
        <v>752</v>
      </c>
      <c r="N334" s="95" t="s">
        <v>713</v>
      </c>
      <c r="O334" s="160">
        <v>5</v>
      </c>
      <c r="P334" s="73">
        <f>Raming[[#This Row],[Hoeveelheid voorzien]]*Raming[[#This Row],[EHP]]</f>
        <v>2045.8000000000002</v>
      </c>
      <c r="Q334" s="100" t="s">
        <v>64</v>
      </c>
      <c r="R334" s="74">
        <v>100</v>
      </c>
      <c r="S334" s="75"/>
      <c r="T334" s="76"/>
      <c r="U334" s="77"/>
      <c r="V334" s="78"/>
      <c r="W334" s="79"/>
      <c r="X334" s="80"/>
      <c r="Y334" s="104">
        <f>SUM(Raming[[#This Row],[Aquafin]:[Aandeel 7]])</f>
        <v>100</v>
      </c>
      <c r="Z334" s="318">
        <f>IFERROR(ROUND(Raming[[#This Row],[Hoeveelheid voorzien]]*Raming[[#This Row],[Aquafin]]/100,2),0)</f>
        <v>5</v>
      </c>
      <c r="AA334" s="318">
        <f>IFERROR(ROUND(Raming[[#This Row],[HV1]]*Raming[[#This Row],[EHP]],2),0)</f>
        <v>2045.8</v>
      </c>
      <c r="AB334" s="319">
        <f>IFERROR(ROUND(Raming[[#This Row],[Hoeveelheid voorzien]]*Raming[[#This Row],[Aandeel 2]]/100,2),0)</f>
        <v>0</v>
      </c>
      <c r="AC334" s="319">
        <f>IFERROR(ROUND(Raming[[#This Row],[HV2]]*Raming[[#This Row],[EHP]],2),0)</f>
        <v>0</v>
      </c>
      <c r="AD334" s="320">
        <f>IFERROR(ROUND(Raming[[#This Row],[Hoeveelheid voorzien]]*Raming[[#This Row],[Aandeel 3]]/100,2),0)</f>
        <v>0</v>
      </c>
      <c r="AE334" s="320">
        <f>IFERROR(ROUND(Raming[[#This Row],[HV3]]*Raming[[#This Row],[EHP]],2),0)</f>
        <v>0</v>
      </c>
      <c r="AF334" s="321">
        <f>IFERROR(ROUND(Raming[[#This Row],[Hoeveelheid voorzien]]*Raming[[#This Row],[Aandeel 4]]/100,2),0)</f>
        <v>0</v>
      </c>
      <c r="AG334" s="321">
        <f>IFERROR(ROUND(Raming[[#This Row],[HV4]]*Raming[[#This Row],[EHP]],2),0)</f>
        <v>0</v>
      </c>
      <c r="AH334" s="322">
        <f>IFERROR(ROUND(Raming[[#This Row],[Hoeveelheid voorzien]]*Raming[[#This Row],[Aandeel 5]]/100,2),0)</f>
        <v>0</v>
      </c>
      <c r="AI334" s="322">
        <f>IFERROR(ROUND(Raming[[#This Row],[HV5]]*Raming[[#This Row],[EHP]],2),0)</f>
        <v>0</v>
      </c>
      <c r="AJ334" s="335">
        <f>IFERROR(ROUND(Raming[[#This Row],[Hoeveelheid voorzien]]*Raming[[#This Row],[Aandeel 6]]/100,2),0)</f>
        <v>0</v>
      </c>
      <c r="AK334" s="335">
        <f>IFERROR(ROUND(Raming[[#This Row],[HV6]]*Raming[[#This Row],[EHP]],2),0)</f>
        <v>0</v>
      </c>
      <c r="AL334" s="336">
        <f>IFERROR(ROUND(Raming[[#This Row],[Hoeveelheid voorzien]]*Raming[[#This Row],[Aandeel 7]]/100,2),0)</f>
        <v>0</v>
      </c>
      <c r="AM334" s="336">
        <f>IFERROR(ROUND(Raming[[#This Row],[HV7]]*Raming[[#This Row],[EHP]],2),0)</f>
        <v>0</v>
      </c>
      <c r="AN334" s="108">
        <f>Raming[[#This Row],[HV7]]+Raming[[#This Row],[HV6]]+Raming[[#This Row],[HV5]]+Raming[[#This Row],[HV4]]+Raming[[#This Row],[HV3]]+Raming[[#This Row],[HV2]]+Raming[[#This Row],[HV1]]</f>
        <v>5</v>
      </c>
      <c r="AP334" s="337" t="str">
        <f>IFERROR(ROUND(AVERAGE(Raming[[#This Row],[kolom niet invullen]:[243/001]]),2),"")</f>
        <v/>
      </c>
      <c r="AQ334" s="337"/>
      <c r="AR334" s="337"/>
      <c r="AU334" s="338"/>
      <c r="AV334" s="338"/>
      <c r="AW334" s="338"/>
      <c r="AX334" s="338"/>
      <c r="AY334" s="338"/>
      <c r="AZ334" s="338"/>
      <c r="BA334" s="338"/>
      <c r="BB334" s="338"/>
      <c r="BC334" s="338"/>
      <c r="BD334" s="338"/>
      <c r="BE334" s="338"/>
      <c r="BF334" s="338"/>
      <c r="BG334" s="338"/>
      <c r="BH334" s="338"/>
      <c r="BI334" s="338"/>
      <c r="BJ334" s="338"/>
      <c r="BK334" s="338"/>
      <c r="BL334" s="338"/>
      <c r="BM334" s="338"/>
      <c r="BN334" s="338"/>
      <c r="BO334" s="338"/>
      <c r="BP334" s="338"/>
      <c r="BQ334" s="338"/>
      <c r="BR334" s="338"/>
      <c r="BS334" s="338"/>
      <c r="BT334" s="338"/>
      <c r="BU334" s="338"/>
      <c r="BV334" s="338"/>
      <c r="BW334" s="338"/>
      <c r="BX334" s="338"/>
      <c r="BY334" s="338"/>
      <c r="BZ334" s="338"/>
      <c r="CA334" s="338"/>
      <c r="CB334" s="338"/>
      <c r="CC334" s="338"/>
      <c r="CD334" s="338"/>
      <c r="CE334" s="338"/>
      <c r="CF334" s="338"/>
      <c r="CG334" s="338"/>
      <c r="CH334" s="338"/>
      <c r="CI334" s="338"/>
      <c r="CJ334" s="338"/>
      <c r="CK334" s="338"/>
      <c r="CL334" s="338"/>
      <c r="CM334" s="338"/>
      <c r="CN334" s="338"/>
      <c r="CO334" s="338"/>
      <c r="CP334" s="338"/>
      <c r="CQ334" s="338"/>
      <c r="CR334" s="338"/>
      <c r="CS334" s="338"/>
      <c r="CT334" s="338"/>
      <c r="CU334" s="338"/>
      <c r="CV334" s="338"/>
      <c r="CW334" s="338"/>
      <c r="CX334" s="338"/>
      <c r="CY334" s="338"/>
      <c r="CZ334" s="338"/>
      <c r="DA334" s="338"/>
      <c r="DB334" s="338"/>
      <c r="DC334" s="338"/>
      <c r="DD334" s="338"/>
      <c r="DE334" s="338"/>
      <c r="DF334" s="338"/>
      <c r="DG334" s="338"/>
    </row>
    <row r="335" spans="1:111">
      <c r="A335" s="156">
        <f>IF(Raming[[#This Row],[Nummering]]=1,SUM($B$9:B335),0)</f>
        <v>185</v>
      </c>
      <c r="B335" s="242">
        <f>IF(Raming[[#This Row],[Hoeveelheid voorzien]]&gt;0,1,0)</f>
        <v>1</v>
      </c>
      <c r="C335" s="93" t="s">
        <v>55</v>
      </c>
      <c r="D335" s="295" t="s">
        <v>747</v>
      </c>
      <c r="E335" s="289" t="s">
        <v>404</v>
      </c>
      <c r="F335" s="295" t="s">
        <v>748</v>
      </c>
      <c r="G335" s="22"/>
      <c r="H335" s="233"/>
      <c r="I335" s="163" t="s">
        <v>58</v>
      </c>
      <c r="J335" s="163" t="s">
        <v>62</v>
      </c>
      <c r="K335" s="118">
        <v>409.16</v>
      </c>
      <c r="L335" s="327"/>
      <c r="M335" s="48" t="s">
        <v>753</v>
      </c>
      <c r="N335" s="95" t="s">
        <v>713</v>
      </c>
      <c r="O335" s="160">
        <v>2</v>
      </c>
      <c r="P335" s="73">
        <f>Raming[[#This Row],[Hoeveelheid voorzien]]*Raming[[#This Row],[EHP]]</f>
        <v>818.32</v>
      </c>
      <c r="Q335" s="100" t="s">
        <v>64</v>
      </c>
      <c r="R335" s="74">
        <v>100</v>
      </c>
      <c r="S335" s="75"/>
      <c r="T335" s="76"/>
      <c r="U335" s="77"/>
      <c r="V335" s="78"/>
      <c r="W335" s="79"/>
      <c r="X335" s="80"/>
      <c r="Y335" s="104">
        <f>SUM(Raming[[#This Row],[Aquafin]:[Aandeel 7]])</f>
        <v>100</v>
      </c>
      <c r="Z335" s="318">
        <f>IFERROR(ROUND(Raming[[#This Row],[Hoeveelheid voorzien]]*Raming[[#This Row],[Aquafin]]/100,2),0)</f>
        <v>2</v>
      </c>
      <c r="AA335" s="318">
        <f>IFERROR(ROUND(Raming[[#This Row],[HV1]]*Raming[[#This Row],[EHP]],2),0)</f>
        <v>818.32</v>
      </c>
      <c r="AB335" s="319">
        <f>IFERROR(ROUND(Raming[[#This Row],[Hoeveelheid voorzien]]*Raming[[#This Row],[Aandeel 2]]/100,2),0)</f>
        <v>0</v>
      </c>
      <c r="AC335" s="319">
        <f>IFERROR(ROUND(Raming[[#This Row],[HV2]]*Raming[[#This Row],[EHP]],2),0)</f>
        <v>0</v>
      </c>
      <c r="AD335" s="320">
        <f>IFERROR(ROUND(Raming[[#This Row],[Hoeveelheid voorzien]]*Raming[[#This Row],[Aandeel 3]]/100,2),0)</f>
        <v>0</v>
      </c>
      <c r="AE335" s="320">
        <f>IFERROR(ROUND(Raming[[#This Row],[HV3]]*Raming[[#This Row],[EHP]],2),0)</f>
        <v>0</v>
      </c>
      <c r="AF335" s="321">
        <f>IFERROR(ROUND(Raming[[#This Row],[Hoeveelheid voorzien]]*Raming[[#This Row],[Aandeel 4]]/100,2),0)</f>
        <v>0</v>
      </c>
      <c r="AG335" s="321">
        <f>IFERROR(ROUND(Raming[[#This Row],[HV4]]*Raming[[#This Row],[EHP]],2),0)</f>
        <v>0</v>
      </c>
      <c r="AH335" s="322">
        <f>IFERROR(ROUND(Raming[[#This Row],[Hoeveelheid voorzien]]*Raming[[#This Row],[Aandeel 5]]/100,2),0)</f>
        <v>0</v>
      </c>
      <c r="AI335" s="322">
        <f>IFERROR(ROUND(Raming[[#This Row],[HV5]]*Raming[[#This Row],[EHP]],2),0)</f>
        <v>0</v>
      </c>
      <c r="AJ335" s="335">
        <f>IFERROR(ROUND(Raming[[#This Row],[Hoeveelheid voorzien]]*Raming[[#This Row],[Aandeel 6]]/100,2),0)</f>
        <v>0</v>
      </c>
      <c r="AK335" s="335">
        <f>IFERROR(ROUND(Raming[[#This Row],[HV6]]*Raming[[#This Row],[EHP]],2),0)</f>
        <v>0</v>
      </c>
      <c r="AL335" s="336">
        <f>IFERROR(ROUND(Raming[[#This Row],[Hoeveelheid voorzien]]*Raming[[#This Row],[Aandeel 7]]/100,2),0)</f>
        <v>0</v>
      </c>
      <c r="AM335" s="336">
        <f>IFERROR(ROUND(Raming[[#This Row],[HV7]]*Raming[[#This Row],[EHP]],2),0)</f>
        <v>0</v>
      </c>
      <c r="AN335" s="108">
        <f>Raming[[#This Row],[HV7]]+Raming[[#This Row],[HV6]]+Raming[[#This Row],[HV5]]+Raming[[#This Row],[HV4]]+Raming[[#This Row],[HV3]]+Raming[[#This Row],[HV2]]+Raming[[#This Row],[HV1]]</f>
        <v>2</v>
      </c>
      <c r="AP335" s="337" t="str">
        <f>IFERROR(ROUND(AVERAGE(Raming[[#This Row],[kolom niet invullen]:[243/001]]),2),"")</f>
        <v/>
      </c>
      <c r="AQ335" s="337"/>
      <c r="AR335" s="337"/>
      <c r="AU335" s="338"/>
      <c r="AV335" s="338"/>
      <c r="AW335" s="338"/>
      <c r="AX335" s="338"/>
      <c r="AY335" s="338"/>
      <c r="AZ335" s="338"/>
      <c r="BA335" s="338"/>
      <c r="BB335" s="338"/>
      <c r="BC335" s="338"/>
      <c r="BD335" s="338"/>
      <c r="BE335" s="338"/>
      <c r="BF335" s="338"/>
      <c r="BG335" s="338"/>
      <c r="BH335" s="338"/>
      <c r="BI335" s="338"/>
      <c r="BJ335" s="338"/>
      <c r="BK335" s="338"/>
      <c r="BL335" s="338"/>
      <c r="BM335" s="338"/>
      <c r="BN335" s="338"/>
      <c r="BO335" s="338"/>
      <c r="BP335" s="338"/>
      <c r="BQ335" s="338"/>
      <c r="BR335" s="338"/>
      <c r="BS335" s="338"/>
      <c r="BT335" s="338"/>
      <c r="BU335" s="338"/>
      <c r="BV335" s="338"/>
      <c r="BW335" s="338"/>
      <c r="BX335" s="338"/>
      <c r="BY335" s="338"/>
      <c r="BZ335" s="338"/>
      <c r="CA335" s="338"/>
      <c r="CB335" s="338"/>
      <c r="CC335" s="338"/>
      <c r="CD335" s="338"/>
      <c r="CE335" s="338"/>
      <c r="CF335" s="338"/>
      <c r="CG335" s="338"/>
      <c r="CH335" s="338"/>
      <c r="CI335" s="338"/>
      <c r="CJ335" s="338"/>
      <c r="CK335" s="338"/>
      <c r="CL335" s="338"/>
      <c r="CM335" s="338"/>
      <c r="CN335" s="338"/>
      <c r="CO335" s="338"/>
      <c r="CP335" s="338"/>
      <c r="CQ335" s="338"/>
      <c r="CR335" s="338"/>
      <c r="CS335" s="338"/>
      <c r="CT335" s="338"/>
      <c r="CU335" s="338"/>
      <c r="CV335" s="338"/>
      <c r="CW335" s="338"/>
      <c r="CX335" s="338"/>
      <c r="CY335" s="338"/>
      <c r="CZ335" s="338"/>
      <c r="DA335" s="338"/>
      <c r="DB335" s="338"/>
      <c r="DC335" s="338"/>
      <c r="DD335" s="338"/>
      <c r="DE335" s="338"/>
      <c r="DF335" s="338"/>
      <c r="DG335" s="338"/>
    </row>
    <row r="336" spans="1:111">
      <c r="A336" s="156">
        <f>IF(Raming[[#This Row],[Nummering]]=1,SUM($B$9:B336),0)</f>
        <v>186</v>
      </c>
      <c r="B336" s="242">
        <f>IF(Raming[[#This Row],[Hoeveelheid voorzien]]&gt;0,1,0)</f>
        <v>1</v>
      </c>
      <c r="C336" s="93" t="s">
        <v>55</v>
      </c>
      <c r="D336" s="295" t="s">
        <v>747</v>
      </c>
      <c r="E336" s="289" t="s">
        <v>404</v>
      </c>
      <c r="F336" s="295" t="s">
        <v>748</v>
      </c>
      <c r="G336" s="22"/>
      <c r="H336" s="233"/>
      <c r="I336" s="163" t="s">
        <v>58</v>
      </c>
      <c r="J336" s="163" t="s">
        <v>62</v>
      </c>
      <c r="K336" s="118">
        <v>409.16</v>
      </c>
      <c r="L336" s="327"/>
      <c r="M336" s="48" t="s">
        <v>754</v>
      </c>
      <c r="N336" s="95" t="s">
        <v>713</v>
      </c>
      <c r="O336" s="160">
        <v>5</v>
      </c>
      <c r="P336" s="73">
        <f>Raming[[#This Row],[Hoeveelheid voorzien]]*Raming[[#This Row],[EHP]]</f>
        <v>2045.8000000000002</v>
      </c>
      <c r="Q336" s="100" t="s">
        <v>64</v>
      </c>
      <c r="R336" s="74">
        <v>100</v>
      </c>
      <c r="S336" s="75"/>
      <c r="T336" s="76"/>
      <c r="U336" s="77"/>
      <c r="V336" s="78"/>
      <c r="W336" s="79"/>
      <c r="X336" s="80"/>
      <c r="Y336" s="104">
        <f>SUM(Raming[[#This Row],[Aquafin]:[Aandeel 7]])</f>
        <v>100</v>
      </c>
      <c r="Z336" s="318">
        <f>IFERROR(ROUND(Raming[[#This Row],[Hoeveelheid voorzien]]*Raming[[#This Row],[Aquafin]]/100,2),0)</f>
        <v>5</v>
      </c>
      <c r="AA336" s="318">
        <f>IFERROR(ROUND(Raming[[#This Row],[HV1]]*Raming[[#This Row],[EHP]],2),0)</f>
        <v>2045.8</v>
      </c>
      <c r="AB336" s="319">
        <f>IFERROR(ROUND(Raming[[#This Row],[Hoeveelheid voorzien]]*Raming[[#This Row],[Aandeel 2]]/100,2),0)</f>
        <v>0</v>
      </c>
      <c r="AC336" s="319">
        <f>IFERROR(ROUND(Raming[[#This Row],[HV2]]*Raming[[#This Row],[EHP]],2),0)</f>
        <v>0</v>
      </c>
      <c r="AD336" s="320">
        <f>IFERROR(ROUND(Raming[[#This Row],[Hoeveelheid voorzien]]*Raming[[#This Row],[Aandeel 3]]/100,2),0)</f>
        <v>0</v>
      </c>
      <c r="AE336" s="320">
        <f>IFERROR(ROUND(Raming[[#This Row],[HV3]]*Raming[[#This Row],[EHP]],2),0)</f>
        <v>0</v>
      </c>
      <c r="AF336" s="321">
        <f>IFERROR(ROUND(Raming[[#This Row],[Hoeveelheid voorzien]]*Raming[[#This Row],[Aandeel 4]]/100,2),0)</f>
        <v>0</v>
      </c>
      <c r="AG336" s="321">
        <f>IFERROR(ROUND(Raming[[#This Row],[HV4]]*Raming[[#This Row],[EHP]],2),0)</f>
        <v>0</v>
      </c>
      <c r="AH336" s="322">
        <f>IFERROR(ROUND(Raming[[#This Row],[Hoeveelheid voorzien]]*Raming[[#This Row],[Aandeel 5]]/100,2),0)</f>
        <v>0</v>
      </c>
      <c r="AI336" s="322">
        <f>IFERROR(ROUND(Raming[[#This Row],[HV5]]*Raming[[#This Row],[EHP]],2),0)</f>
        <v>0</v>
      </c>
      <c r="AJ336" s="335">
        <f>IFERROR(ROUND(Raming[[#This Row],[Hoeveelheid voorzien]]*Raming[[#This Row],[Aandeel 6]]/100,2),0)</f>
        <v>0</v>
      </c>
      <c r="AK336" s="335">
        <f>IFERROR(ROUND(Raming[[#This Row],[HV6]]*Raming[[#This Row],[EHP]],2),0)</f>
        <v>0</v>
      </c>
      <c r="AL336" s="336">
        <f>IFERROR(ROUND(Raming[[#This Row],[Hoeveelheid voorzien]]*Raming[[#This Row],[Aandeel 7]]/100,2),0)</f>
        <v>0</v>
      </c>
      <c r="AM336" s="336">
        <f>IFERROR(ROUND(Raming[[#This Row],[HV7]]*Raming[[#This Row],[EHP]],2),0)</f>
        <v>0</v>
      </c>
      <c r="AN336" s="108">
        <f>Raming[[#This Row],[HV7]]+Raming[[#This Row],[HV6]]+Raming[[#This Row],[HV5]]+Raming[[#This Row],[HV4]]+Raming[[#This Row],[HV3]]+Raming[[#This Row],[HV2]]+Raming[[#This Row],[HV1]]</f>
        <v>5</v>
      </c>
      <c r="AP336" s="337" t="str">
        <f>IFERROR(ROUND(AVERAGE(Raming[[#This Row],[kolom niet invullen]:[243/001]]),2),"")</f>
        <v/>
      </c>
      <c r="AQ336" s="337"/>
      <c r="AR336" s="337"/>
      <c r="AU336" s="338"/>
      <c r="AV336" s="338"/>
      <c r="AW336" s="338"/>
      <c r="AX336" s="338"/>
      <c r="AY336" s="338"/>
      <c r="AZ336" s="338"/>
      <c r="BA336" s="338"/>
      <c r="BB336" s="338"/>
      <c r="BC336" s="338"/>
      <c r="BD336" s="338"/>
      <c r="BE336" s="338"/>
      <c r="BF336" s="338"/>
      <c r="BG336" s="338"/>
      <c r="BH336" s="338"/>
      <c r="BI336" s="338"/>
      <c r="BJ336" s="338"/>
      <c r="BK336" s="338"/>
      <c r="BL336" s="338"/>
      <c r="BM336" s="338"/>
      <c r="BN336" s="338"/>
      <c r="BO336" s="338"/>
      <c r="BP336" s="338"/>
      <c r="BQ336" s="338"/>
      <c r="BR336" s="338"/>
      <c r="BS336" s="338"/>
      <c r="BT336" s="338"/>
      <c r="BU336" s="338"/>
      <c r="BV336" s="338"/>
      <c r="BW336" s="338"/>
      <c r="BX336" s="338"/>
      <c r="BY336" s="338"/>
      <c r="BZ336" s="338"/>
      <c r="CA336" s="338"/>
      <c r="CB336" s="338"/>
      <c r="CC336" s="338"/>
      <c r="CD336" s="338"/>
      <c r="CE336" s="338"/>
      <c r="CF336" s="338"/>
      <c r="CG336" s="338"/>
      <c r="CH336" s="338"/>
      <c r="CI336" s="338"/>
      <c r="CJ336" s="338"/>
      <c r="CK336" s="338"/>
      <c r="CL336" s="338"/>
      <c r="CM336" s="338"/>
      <c r="CN336" s="338"/>
      <c r="CO336" s="338"/>
      <c r="CP336" s="338"/>
      <c r="CQ336" s="338"/>
      <c r="CR336" s="338"/>
      <c r="CS336" s="338"/>
      <c r="CT336" s="338"/>
      <c r="CU336" s="338"/>
      <c r="CV336" s="338"/>
      <c r="CW336" s="338"/>
      <c r="CX336" s="338"/>
      <c r="CY336" s="338"/>
      <c r="CZ336" s="338"/>
      <c r="DA336" s="338"/>
      <c r="DB336" s="338"/>
      <c r="DC336" s="338"/>
      <c r="DD336" s="338"/>
      <c r="DE336" s="338"/>
      <c r="DF336" s="338"/>
      <c r="DG336" s="338"/>
    </row>
    <row r="337" spans="1:111">
      <c r="A337" s="156">
        <f>IF(Raming[[#This Row],[Nummering]]=1,SUM($B$9:B337),0)</f>
        <v>187</v>
      </c>
      <c r="B337" s="242">
        <f>IF(Raming[[#This Row],[Hoeveelheid voorzien]]&gt;0,1,0)</f>
        <v>1</v>
      </c>
      <c r="C337" s="93" t="s">
        <v>55</v>
      </c>
      <c r="D337" s="295" t="s">
        <v>747</v>
      </c>
      <c r="E337" s="289" t="s">
        <v>404</v>
      </c>
      <c r="F337" s="295" t="s">
        <v>748</v>
      </c>
      <c r="G337" s="22"/>
      <c r="H337" s="233"/>
      <c r="I337" s="163" t="s">
        <v>58</v>
      </c>
      <c r="J337" s="163" t="s">
        <v>62</v>
      </c>
      <c r="K337" s="118">
        <v>409.16</v>
      </c>
      <c r="L337" s="327"/>
      <c r="M337" s="48" t="s">
        <v>755</v>
      </c>
      <c r="N337" s="95" t="s">
        <v>713</v>
      </c>
      <c r="O337" s="160">
        <v>6</v>
      </c>
      <c r="P337" s="73">
        <f>Raming[[#This Row],[Hoeveelheid voorzien]]*Raming[[#This Row],[EHP]]</f>
        <v>2454.96</v>
      </c>
      <c r="Q337" s="100" t="s">
        <v>64</v>
      </c>
      <c r="R337" s="74">
        <v>100</v>
      </c>
      <c r="S337" s="75"/>
      <c r="T337" s="76"/>
      <c r="U337" s="77"/>
      <c r="V337" s="78"/>
      <c r="W337" s="79"/>
      <c r="X337" s="80"/>
      <c r="Y337" s="104">
        <f>SUM(Raming[[#This Row],[Aquafin]:[Aandeel 7]])</f>
        <v>100</v>
      </c>
      <c r="Z337" s="318">
        <f>IFERROR(ROUND(Raming[[#This Row],[Hoeveelheid voorzien]]*Raming[[#This Row],[Aquafin]]/100,2),0)</f>
        <v>6</v>
      </c>
      <c r="AA337" s="318">
        <f>IFERROR(ROUND(Raming[[#This Row],[HV1]]*Raming[[#This Row],[EHP]],2),0)</f>
        <v>2454.96</v>
      </c>
      <c r="AB337" s="319">
        <f>IFERROR(ROUND(Raming[[#This Row],[Hoeveelheid voorzien]]*Raming[[#This Row],[Aandeel 2]]/100,2),0)</f>
        <v>0</v>
      </c>
      <c r="AC337" s="319">
        <f>IFERROR(ROUND(Raming[[#This Row],[HV2]]*Raming[[#This Row],[EHP]],2),0)</f>
        <v>0</v>
      </c>
      <c r="AD337" s="320">
        <f>IFERROR(ROUND(Raming[[#This Row],[Hoeveelheid voorzien]]*Raming[[#This Row],[Aandeel 3]]/100,2),0)</f>
        <v>0</v>
      </c>
      <c r="AE337" s="320">
        <f>IFERROR(ROUND(Raming[[#This Row],[HV3]]*Raming[[#This Row],[EHP]],2),0)</f>
        <v>0</v>
      </c>
      <c r="AF337" s="321">
        <f>IFERROR(ROUND(Raming[[#This Row],[Hoeveelheid voorzien]]*Raming[[#This Row],[Aandeel 4]]/100,2),0)</f>
        <v>0</v>
      </c>
      <c r="AG337" s="321">
        <f>IFERROR(ROUND(Raming[[#This Row],[HV4]]*Raming[[#This Row],[EHP]],2),0)</f>
        <v>0</v>
      </c>
      <c r="AH337" s="322">
        <f>IFERROR(ROUND(Raming[[#This Row],[Hoeveelheid voorzien]]*Raming[[#This Row],[Aandeel 5]]/100,2),0)</f>
        <v>0</v>
      </c>
      <c r="AI337" s="322">
        <f>IFERROR(ROUND(Raming[[#This Row],[HV5]]*Raming[[#This Row],[EHP]],2),0)</f>
        <v>0</v>
      </c>
      <c r="AJ337" s="335">
        <f>IFERROR(ROUND(Raming[[#This Row],[Hoeveelheid voorzien]]*Raming[[#This Row],[Aandeel 6]]/100,2),0)</f>
        <v>0</v>
      </c>
      <c r="AK337" s="335">
        <f>IFERROR(ROUND(Raming[[#This Row],[HV6]]*Raming[[#This Row],[EHP]],2),0)</f>
        <v>0</v>
      </c>
      <c r="AL337" s="336">
        <f>IFERROR(ROUND(Raming[[#This Row],[Hoeveelheid voorzien]]*Raming[[#This Row],[Aandeel 7]]/100,2),0)</f>
        <v>0</v>
      </c>
      <c r="AM337" s="336">
        <f>IFERROR(ROUND(Raming[[#This Row],[HV7]]*Raming[[#This Row],[EHP]],2),0)</f>
        <v>0</v>
      </c>
      <c r="AN337" s="108">
        <f>Raming[[#This Row],[HV7]]+Raming[[#This Row],[HV6]]+Raming[[#This Row],[HV5]]+Raming[[#This Row],[HV4]]+Raming[[#This Row],[HV3]]+Raming[[#This Row],[HV2]]+Raming[[#This Row],[HV1]]</f>
        <v>6</v>
      </c>
      <c r="AP337" s="337" t="str">
        <f>IFERROR(ROUND(AVERAGE(Raming[[#This Row],[kolom niet invullen]:[243/001]]),2),"")</f>
        <v/>
      </c>
      <c r="AQ337" s="337"/>
      <c r="AR337" s="337"/>
      <c r="AU337" s="338"/>
      <c r="AV337" s="338"/>
      <c r="AW337" s="338"/>
      <c r="AX337" s="338"/>
      <c r="AY337" s="338"/>
      <c r="AZ337" s="338"/>
      <c r="BA337" s="338"/>
      <c r="BB337" s="338"/>
      <c r="BC337" s="338"/>
      <c r="BD337" s="338"/>
      <c r="BE337" s="338"/>
      <c r="BF337" s="338"/>
      <c r="BG337" s="338"/>
      <c r="BH337" s="338"/>
      <c r="BI337" s="338"/>
      <c r="BJ337" s="338"/>
      <c r="BK337" s="338"/>
      <c r="BL337" s="338"/>
      <c r="BM337" s="338"/>
      <c r="BN337" s="338"/>
      <c r="BO337" s="338"/>
      <c r="BP337" s="338"/>
      <c r="BQ337" s="338"/>
      <c r="BR337" s="338"/>
      <c r="BS337" s="338"/>
      <c r="BT337" s="338"/>
      <c r="BU337" s="338"/>
      <c r="BV337" s="338"/>
      <c r="BW337" s="338"/>
      <c r="BX337" s="338"/>
      <c r="BY337" s="338"/>
      <c r="BZ337" s="338"/>
      <c r="CA337" s="338"/>
      <c r="CB337" s="338"/>
      <c r="CC337" s="338"/>
      <c r="CD337" s="338"/>
      <c r="CE337" s="338"/>
      <c r="CF337" s="338"/>
      <c r="CG337" s="338"/>
      <c r="CH337" s="338"/>
      <c r="CI337" s="338"/>
      <c r="CJ337" s="338"/>
      <c r="CK337" s="338"/>
      <c r="CL337" s="338"/>
      <c r="CM337" s="338"/>
      <c r="CN337" s="338"/>
      <c r="CO337" s="338"/>
      <c r="CP337" s="338"/>
      <c r="CQ337" s="338"/>
      <c r="CR337" s="338"/>
      <c r="CS337" s="338"/>
      <c r="CT337" s="338"/>
      <c r="CU337" s="338"/>
      <c r="CV337" s="338"/>
      <c r="CW337" s="338"/>
      <c r="CX337" s="338"/>
      <c r="CY337" s="338"/>
      <c r="CZ337" s="338"/>
      <c r="DA337" s="338"/>
      <c r="DB337" s="338"/>
      <c r="DC337" s="338"/>
      <c r="DD337" s="338"/>
      <c r="DE337" s="338"/>
      <c r="DF337" s="338"/>
      <c r="DG337" s="338"/>
    </row>
    <row r="338" spans="1:111">
      <c r="A338" s="156">
        <f>IF(Raming[[#This Row],[Nummering]]=1,SUM($B$9:B338),0)</f>
        <v>0</v>
      </c>
      <c r="B338" s="242">
        <f>IF(Raming[[#This Row],[Hoeveelheid voorzien]]&gt;0,1,0)</f>
        <v>0</v>
      </c>
      <c r="C338" s="152"/>
      <c r="D338" s="135" t="s">
        <v>433</v>
      </c>
      <c r="E338" s="134"/>
      <c r="F338" s="135" t="s">
        <v>434</v>
      </c>
      <c r="G338" s="136"/>
      <c r="H338" s="232" t="s">
        <v>429</v>
      </c>
      <c r="I338" s="163"/>
      <c r="J338" s="163" t="s">
        <v>28</v>
      </c>
      <c r="K338" s="118" t="s">
        <v>28</v>
      </c>
      <c r="L338" s="327"/>
      <c r="M338" s="48"/>
      <c r="N338" s="95"/>
      <c r="O338" s="160"/>
      <c r="P338" s="73"/>
      <c r="Q338" s="100"/>
      <c r="R338" s="74">
        <v>100</v>
      </c>
      <c r="S338" s="75"/>
      <c r="T338" s="76"/>
      <c r="U338" s="77"/>
      <c r="V338" s="78"/>
      <c r="W338" s="79"/>
      <c r="X338" s="80"/>
      <c r="Y338" s="104">
        <f>SUM(Raming[[#This Row],[Aquafin]:[Aandeel 7]])</f>
        <v>100</v>
      </c>
      <c r="Z338" s="318">
        <f>IFERROR(ROUND(Raming[[#This Row],[Hoeveelheid voorzien]]*Raming[[#This Row],[Aquafin]]/100,2),0)</f>
        <v>0</v>
      </c>
      <c r="AA338" s="318">
        <f>IFERROR(ROUND(Raming[[#This Row],[HV1]]*Raming[[#This Row],[EHP]],2),0)</f>
        <v>0</v>
      </c>
      <c r="AB338" s="319">
        <f>IFERROR(ROUND(Raming[[#This Row],[Hoeveelheid voorzien]]*Raming[[#This Row],[Aandeel 2]]/100,2),0)</f>
        <v>0</v>
      </c>
      <c r="AC338" s="319">
        <f>IFERROR(ROUND(Raming[[#This Row],[HV2]]*Raming[[#This Row],[EHP]],2),0)</f>
        <v>0</v>
      </c>
      <c r="AD338" s="320">
        <f>IFERROR(ROUND(Raming[[#This Row],[Hoeveelheid voorzien]]*Raming[[#This Row],[Aandeel 3]]/100,2),0)</f>
        <v>0</v>
      </c>
      <c r="AE338" s="320">
        <f>IFERROR(ROUND(Raming[[#This Row],[HV3]]*Raming[[#This Row],[EHP]],2),0)</f>
        <v>0</v>
      </c>
      <c r="AF338" s="321">
        <f>IFERROR(ROUND(Raming[[#This Row],[Hoeveelheid voorzien]]*Raming[[#This Row],[Aandeel 4]]/100,2),0)</f>
        <v>0</v>
      </c>
      <c r="AG338" s="321">
        <f>IFERROR(ROUND(Raming[[#This Row],[HV4]]*Raming[[#This Row],[EHP]],2),0)</f>
        <v>0</v>
      </c>
      <c r="AH338" s="322">
        <f>IFERROR(ROUND(Raming[[#This Row],[Hoeveelheid voorzien]]*Raming[[#This Row],[Aandeel 5]]/100,2),0)</f>
        <v>0</v>
      </c>
      <c r="AI338" s="322">
        <f>IFERROR(ROUND(Raming[[#This Row],[HV5]]*Raming[[#This Row],[EHP]],2),0)</f>
        <v>0</v>
      </c>
      <c r="AJ338" s="335">
        <f>IFERROR(ROUND(Raming[[#This Row],[Hoeveelheid voorzien]]*Raming[[#This Row],[Aandeel 6]]/100,2),0)</f>
        <v>0</v>
      </c>
      <c r="AK338" s="335">
        <f>IFERROR(ROUND(Raming[[#This Row],[HV6]]*Raming[[#This Row],[EHP]],2),0)</f>
        <v>0</v>
      </c>
      <c r="AL338" s="336">
        <f>IFERROR(ROUND(Raming[[#This Row],[Hoeveelheid voorzien]]*Raming[[#This Row],[Aandeel 7]]/100,2),0)</f>
        <v>0</v>
      </c>
      <c r="AM338" s="336">
        <f>IFERROR(ROUND(Raming[[#This Row],[HV7]]*Raming[[#This Row],[EHP]],2),0)</f>
        <v>0</v>
      </c>
      <c r="AN338" s="108">
        <f>Raming[[#This Row],[HV7]]+Raming[[#This Row],[HV6]]+Raming[[#This Row],[HV5]]+Raming[[#This Row],[HV4]]+Raming[[#This Row],[HV3]]+Raming[[#This Row],[HV2]]+Raming[[#This Row],[HV1]]</f>
        <v>0</v>
      </c>
      <c r="AP338" s="337" t="str">
        <f>IFERROR(ROUND(AVERAGE(Raming[[#This Row],[kolom niet invullen]:[243/001]]),2),"")</f>
        <v/>
      </c>
      <c r="AQ338" s="337"/>
      <c r="AR338" s="337"/>
      <c r="AU338" s="338"/>
      <c r="AV338" s="338"/>
      <c r="AW338" s="338"/>
      <c r="AX338" s="338"/>
      <c r="AY338" s="338"/>
      <c r="AZ338" s="338"/>
      <c r="BA338" s="338"/>
      <c r="BB338" s="338"/>
      <c r="BC338" s="338"/>
      <c r="BD338" s="338"/>
      <c r="BE338" s="338"/>
      <c r="BF338" s="338"/>
      <c r="BG338" s="338"/>
      <c r="BH338" s="338"/>
      <c r="BI338" s="338"/>
      <c r="BJ338" s="338"/>
      <c r="BK338" s="338"/>
      <c r="BL338" s="338"/>
      <c r="BM338" s="338"/>
      <c r="BN338" s="338"/>
      <c r="BO338" s="338"/>
      <c r="BP338" s="338"/>
      <c r="BQ338" s="338"/>
      <c r="BR338" s="338"/>
      <c r="BS338" s="338"/>
      <c r="BT338" s="338"/>
      <c r="BU338" s="338"/>
      <c r="BV338" s="338"/>
      <c r="BW338" s="338"/>
      <c r="BX338" s="338"/>
      <c r="BY338" s="338"/>
      <c r="BZ338" s="338"/>
      <c r="CA338" s="338"/>
      <c r="CB338" s="338"/>
      <c r="CC338" s="338"/>
      <c r="CD338" s="338"/>
      <c r="CE338" s="338"/>
      <c r="CF338" s="338"/>
      <c r="CG338" s="338"/>
      <c r="CH338" s="338"/>
      <c r="CI338" s="338"/>
      <c r="CJ338" s="338"/>
      <c r="CK338" s="338"/>
      <c r="CL338" s="338"/>
      <c r="CM338" s="338"/>
      <c r="CN338" s="338"/>
      <c r="CO338" s="338"/>
      <c r="CP338" s="338"/>
      <c r="CQ338" s="338"/>
      <c r="CR338" s="338"/>
      <c r="CS338" s="338"/>
      <c r="CT338" s="338"/>
      <c r="CU338" s="338"/>
      <c r="CV338" s="338"/>
      <c r="CW338" s="338"/>
      <c r="CX338" s="338"/>
      <c r="CY338" s="338"/>
      <c r="CZ338" s="338"/>
      <c r="DA338" s="338"/>
      <c r="DB338" s="338"/>
      <c r="DC338" s="338"/>
      <c r="DD338" s="338"/>
      <c r="DE338" s="338"/>
      <c r="DF338" s="338"/>
      <c r="DG338" s="338"/>
    </row>
    <row r="339" spans="1:111">
      <c r="A339" s="156">
        <f>IF(Raming[[#This Row],[Nummering]]=1,SUM($B$9:B339),0)</f>
        <v>188</v>
      </c>
      <c r="B339" s="242">
        <f>IF(Raming[[#This Row],[Hoeveelheid voorzien]]&gt;0,1,0)</f>
        <v>1</v>
      </c>
      <c r="C339" s="93" t="s">
        <v>55</v>
      </c>
      <c r="D339" s="47" t="s">
        <v>735</v>
      </c>
      <c r="E339" s="49" t="s">
        <v>404</v>
      </c>
      <c r="F339" s="47" t="s">
        <v>736</v>
      </c>
      <c r="G339" s="22"/>
      <c r="H339" s="233"/>
      <c r="I339" s="163" t="s">
        <v>58</v>
      </c>
      <c r="J339" s="163" t="s">
        <v>62</v>
      </c>
      <c r="K339" s="118">
        <v>415.84</v>
      </c>
      <c r="L339" s="327"/>
      <c r="M339" s="48" t="s">
        <v>737</v>
      </c>
      <c r="N339" s="95" t="s">
        <v>713</v>
      </c>
      <c r="O339" s="160">
        <v>8</v>
      </c>
      <c r="P339" s="73">
        <f>Raming[[#This Row],[Hoeveelheid voorzien]]*Raming[[#This Row],[EHP]]</f>
        <v>3326.72</v>
      </c>
      <c r="Q339" s="100" t="s">
        <v>64</v>
      </c>
      <c r="R339" s="74">
        <v>100</v>
      </c>
      <c r="S339" s="75"/>
      <c r="T339" s="76"/>
      <c r="U339" s="77"/>
      <c r="V339" s="78"/>
      <c r="W339" s="79"/>
      <c r="X339" s="80"/>
      <c r="Y339" s="104">
        <f>SUM(Raming[[#This Row],[Aquafin]:[Aandeel 7]])</f>
        <v>100</v>
      </c>
      <c r="Z339" s="318">
        <f>IFERROR(ROUND(Raming[[#This Row],[Hoeveelheid voorzien]]*Raming[[#This Row],[Aquafin]]/100,2),0)</f>
        <v>8</v>
      </c>
      <c r="AA339" s="318">
        <f>IFERROR(ROUND(Raming[[#This Row],[HV1]]*Raming[[#This Row],[EHP]],2),0)</f>
        <v>3326.72</v>
      </c>
      <c r="AB339" s="319">
        <f>IFERROR(ROUND(Raming[[#This Row],[Hoeveelheid voorzien]]*Raming[[#This Row],[Aandeel 2]]/100,2),0)</f>
        <v>0</v>
      </c>
      <c r="AC339" s="319">
        <f>IFERROR(ROUND(Raming[[#This Row],[HV2]]*Raming[[#This Row],[EHP]],2),0)</f>
        <v>0</v>
      </c>
      <c r="AD339" s="320">
        <f>IFERROR(ROUND(Raming[[#This Row],[Hoeveelheid voorzien]]*Raming[[#This Row],[Aandeel 3]]/100,2),0)</f>
        <v>0</v>
      </c>
      <c r="AE339" s="320">
        <f>IFERROR(ROUND(Raming[[#This Row],[HV3]]*Raming[[#This Row],[EHP]],2),0)</f>
        <v>0</v>
      </c>
      <c r="AF339" s="321">
        <f>IFERROR(ROUND(Raming[[#This Row],[Hoeveelheid voorzien]]*Raming[[#This Row],[Aandeel 4]]/100,2),0)</f>
        <v>0</v>
      </c>
      <c r="AG339" s="321">
        <f>IFERROR(ROUND(Raming[[#This Row],[HV4]]*Raming[[#This Row],[EHP]],2),0)</f>
        <v>0</v>
      </c>
      <c r="AH339" s="322">
        <f>IFERROR(ROUND(Raming[[#This Row],[Hoeveelheid voorzien]]*Raming[[#This Row],[Aandeel 5]]/100,2),0)</f>
        <v>0</v>
      </c>
      <c r="AI339" s="322">
        <f>IFERROR(ROUND(Raming[[#This Row],[HV5]]*Raming[[#This Row],[EHP]],2),0)</f>
        <v>0</v>
      </c>
      <c r="AJ339" s="335">
        <f>IFERROR(ROUND(Raming[[#This Row],[Hoeveelheid voorzien]]*Raming[[#This Row],[Aandeel 6]]/100,2),0)</f>
        <v>0</v>
      </c>
      <c r="AK339" s="335">
        <f>IFERROR(ROUND(Raming[[#This Row],[HV6]]*Raming[[#This Row],[EHP]],2),0)</f>
        <v>0</v>
      </c>
      <c r="AL339" s="336">
        <f>IFERROR(ROUND(Raming[[#This Row],[Hoeveelheid voorzien]]*Raming[[#This Row],[Aandeel 7]]/100,2),0)</f>
        <v>0</v>
      </c>
      <c r="AM339" s="336">
        <f>IFERROR(ROUND(Raming[[#This Row],[HV7]]*Raming[[#This Row],[EHP]],2),0)</f>
        <v>0</v>
      </c>
      <c r="AN339" s="108">
        <f>Raming[[#This Row],[HV7]]+Raming[[#This Row],[HV6]]+Raming[[#This Row],[HV5]]+Raming[[#This Row],[HV4]]+Raming[[#This Row],[HV3]]+Raming[[#This Row],[HV2]]+Raming[[#This Row],[HV1]]</f>
        <v>8</v>
      </c>
      <c r="AP339" s="337" t="str">
        <f>IFERROR(ROUND(AVERAGE(Raming[[#This Row],[kolom niet invullen]:[243/001]]),2),"")</f>
        <v/>
      </c>
      <c r="AQ339" s="337"/>
      <c r="AR339" s="337"/>
      <c r="AU339" s="338"/>
      <c r="AV339" s="338"/>
      <c r="AW339" s="338"/>
      <c r="AX339" s="338"/>
      <c r="AY339" s="338"/>
      <c r="AZ339" s="338"/>
      <c r="BA339" s="338"/>
      <c r="BB339" s="338"/>
      <c r="BC339" s="338"/>
      <c r="BD339" s="338"/>
      <c r="BE339" s="338"/>
      <c r="BF339" s="338"/>
      <c r="BG339" s="338"/>
      <c r="BH339" s="338"/>
      <c r="BI339" s="338"/>
      <c r="BJ339" s="338"/>
      <c r="BK339" s="338"/>
      <c r="BL339" s="338"/>
      <c r="BM339" s="338"/>
      <c r="BN339" s="338"/>
      <c r="BO339" s="338"/>
      <c r="BP339" s="338"/>
      <c r="BQ339" s="338"/>
      <c r="BR339" s="338"/>
      <c r="BS339" s="338"/>
      <c r="BT339" s="338"/>
      <c r="BU339" s="338"/>
      <c r="BV339" s="338"/>
      <c r="BW339" s="338"/>
      <c r="BX339" s="338"/>
      <c r="BY339" s="338"/>
      <c r="BZ339" s="338"/>
      <c r="CA339" s="338"/>
      <c r="CB339" s="338"/>
      <c r="CC339" s="338"/>
      <c r="CD339" s="338"/>
      <c r="CE339" s="338"/>
      <c r="CF339" s="338"/>
      <c r="CG339" s="338"/>
      <c r="CH339" s="338"/>
      <c r="CI339" s="338"/>
      <c r="CJ339" s="338"/>
      <c r="CK339" s="338"/>
      <c r="CL339" s="338"/>
      <c r="CM339" s="338"/>
      <c r="CN339" s="338"/>
      <c r="CO339" s="338"/>
      <c r="CP339" s="338"/>
      <c r="CQ339" s="338"/>
      <c r="CR339" s="338"/>
      <c r="CS339" s="338"/>
      <c r="CT339" s="338"/>
      <c r="CU339" s="338"/>
      <c r="CV339" s="338"/>
      <c r="CW339" s="338"/>
      <c r="CX339" s="338"/>
      <c r="CY339" s="338"/>
      <c r="CZ339" s="338"/>
      <c r="DA339" s="338"/>
      <c r="DB339" s="338"/>
      <c r="DC339" s="338"/>
      <c r="DD339" s="338"/>
      <c r="DE339" s="338"/>
      <c r="DF339" s="338"/>
      <c r="DG339" s="338"/>
    </row>
    <row r="340" spans="1:111">
      <c r="A340" s="156">
        <f>IF(Raming[[#This Row],[Nummering]]=1,SUM($B$9:B340),0)</f>
        <v>189</v>
      </c>
      <c r="B340" s="242">
        <f>IF(Raming[[#This Row],[Hoeveelheid voorzien]]&gt;0,1,0)</f>
        <v>1</v>
      </c>
      <c r="C340" s="93" t="s">
        <v>55</v>
      </c>
      <c r="D340" s="47" t="s">
        <v>735</v>
      </c>
      <c r="E340" s="49" t="s">
        <v>404</v>
      </c>
      <c r="F340" s="47" t="s">
        <v>736</v>
      </c>
      <c r="G340" s="22"/>
      <c r="H340" s="233"/>
      <c r="I340" s="163" t="s">
        <v>58</v>
      </c>
      <c r="J340" s="163" t="s">
        <v>62</v>
      </c>
      <c r="K340" s="118">
        <v>415.84</v>
      </c>
      <c r="L340" s="327"/>
      <c r="M340" s="48" t="s">
        <v>738</v>
      </c>
      <c r="N340" s="95" t="s">
        <v>713</v>
      </c>
      <c r="O340" s="160">
        <v>5</v>
      </c>
      <c r="P340" s="73">
        <f>Raming[[#This Row],[Hoeveelheid voorzien]]*Raming[[#This Row],[EHP]]</f>
        <v>2079.1999999999998</v>
      </c>
      <c r="Q340" s="100" t="s">
        <v>64</v>
      </c>
      <c r="R340" s="74">
        <v>100</v>
      </c>
      <c r="S340" s="75"/>
      <c r="T340" s="76"/>
      <c r="U340" s="77"/>
      <c r="V340" s="78"/>
      <c r="W340" s="79"/>
      <c r="X340" s="80"/>
      <c r="Y340" s="104">
        <f>SUM(Raming[[#This Row],[Aquafin]:[Aandeel 7]])</f>
        <v>100</v>
      </c>
      <c r="Z340" s="318">
        <f>IFERROR(ROUND(Raming[[#This Row],[Hoeveelheid voorzien]]*Raming[[#This Row],[Aquafin]]/100,2),0)</f>
        <v>5</v>
      </c>
      <c r="AA340" s="318">
        <f>IFERROR(ROUND(Raming[[#This Row],[HV1]]*Raming[[#This Row],[EHP]],2),0)</f>
        <v>2079.1999999999998</v>
      </c>
      <c r="AB340" s="319">
        <f>IFERROR(ROUND(Raming[[#This Row],[Hoeveelheid voorzien]]*Raming[[#This Row],[Aandeel 2]]/100,2),0)</f>
        <v>0</v>
      </c>
      <c r="AC340" s="319">
        <f>IFERROR(ROUND(Raming[[#This Row],[HV2]]*Raming[[#This Row],[EHP]],2),0)</f>
        <v>0</v>
      </c>
      <c r="AD340" s="320">
        <f>IFERROR(ROUND(Raming[[#This Row],[Hoeveelheid voorzien]]*Raming[[#This Row],[Aandeel 3]]/100,2),0)</f>
        <v>0</v>
      </c>
      <c r="AE340" s="320">
        <f>IFERROR(ROUND(Raming[[#This Row],[HV3]]*Raming[[#This Row],[EHP]],2),0)</f>
        <v>0</v>
      </c>
      <c r="AF340" s="321">
        <f>IFERROR(ROUND(Raming[[#This Row],[Hoeveelheid voorzien]]*Raming[[#This Row],[Aandeel 4]]/100,2),0)</f>
        <v>0</v>
      </c>
      <c r="AG340" s="321">
        <f>IFERROR(ROUND(Raming[[#This Row],[HV4]]*Raming[[#This Row],[EHP]],2),0)</f>
        <v>0</v>
      </c>
      <c r="AH340" s="322">
        <f>IFERROR(ROUND(Raming[[#This Row],[Hoeveelheid voorzien]]*Raming[[#This Row],[Aandeel 5]]/100,2),0)</f>
        <v>0</v>
      </c>
      <c r="AI340" s="322">
        <f>IFERROR(ROUND(Raming[[#This Row],[HV5]]*Raming[[#This Row],[EHP]],2),0)</f>
        <v>0</v>
      </c>
      <c r="AJ340" s="335">
        <f>IFERROR(ROUND(Raming[[#This Row],[Hoeveelheid voorzien]]*Raming[[#This Row],[Aandeel 6]]/100,2),0)</f>
        <v>0</v>
      </c>
      <c r="AK340" s="335">
        <f>IFERROR(ROUND(Raming[[#This Row],[HV6]]*Raming[[#This Row],[EHP]],2),0)</f>
        <v>0</v>
      </c>
      <c r="AL340" s="336">
        <f>IFERROR(ROUND(Raming[[#This Row],[Hoeveelheid voorzien]]*Raming[[#This Row],[Aandeel 7]]/100,2),0)</f>
        <v>0</v>
      </c>
      <c r="AM340" s="336">
        <f>IFERROR(ROUND(Raming[[#This Row],[HV7]]*Raming[[#This Row],[EHP]],2),0)</f>
        <v>0</v>
      </c>
      <c r="AN340" s="108">
        <f>Raming[[#This Row],[HV7]]+Raming[[#This Row],[HV6]]+Raming[[#This Row],[HV5]]+Raming[[#This Row],[HV4]]+Raming[[#This Row],[HV3]]+Raming[[#This Row],[HV2]]+Raming[[#This Row],[HV1]]</f>
        <v>5</v>
      </c>
      <c r="AP340" s="337" t="str">
        <f>IFERROR(ROUND(AVERAGE(Raming[[#This Row],[kolom niet invullen]:[243/001]]),2),"")</f>
        <v/>
      </c>
      <c r="AQ340" s="337"/>
      <c r="AR340" s="337"/>
      <c r="AU340" s="338"/>
      <c r="AV340" s="338"/>
      <c r="AW340" s="338"/>
      <c r="AX340" s="338"/>
      <c r="AY340" s="338"/>
      <c r="AZ340" s="338"/>
      <c r="BA340" s="338"/>
      <c r="BB340" s="338"/>
      <c r="BC340" s="338"/>
      <c r="BD340" s="338"/>
      <c r="BE340" s="338"/>
      <c r="BF340" s="338"/>
      <c r="BG340" s="338"/>
      <c r="BH340" s="338"/>
      <c r="BI340" s="338"/>
      <c r="BJ340" s="338"/>
      <c r="BK340" s="338"/>
      <c r="BL340" s="338"/>
      <c r="BM340" s="338"/>
      <c r="BN340" s="338"/>
      <c r="BO340" s="338"/>
      <c r="BP340" s="338"/>
      <c r="BQ340" s="338"/>
      <c r="BR340" s="338"/>
      <c r="BS340" s="338"/>
      <c r="BT340" s="338"/>
      <c r="BU340" s="338"/>
      <c r="BV340" s="338"/>
      <c r="BW340" s="338"/>
      <c r="BX340" s="338"/>
      <c r="BY340" s="338"/>
      <c r="BZ340" s="338"/>
      <c r="CA340" s="338"/>
      <c r="CB340" s="338"/>
      <c r="CC340" s="338"/>
      <c r="CD340" s="338"/>
      <c r="CE340" s="338"/>
      <c r="CF340" s="338"/>
      <c r="CG340" s="338"/>
      <c r="CH340" s="338"/>
      <c r="CI340" s="338"/>
      <c r="CJ340" s="338"/>
      <c r="CK340" s="338"/>
      <c r="CL340" s="338"/>
      <c r="CM340" s="338"/>
      <c r="CN340" s="338"/>
      <c r="CO340" s="338"/>
      <c r="CP340" s="338"/>
      <c r="CQ340" s="338"/>
      <c r="CR340" s="338"/>
      <c r="CS340" s="338"/>
      <c r="CT340" s="338"/>
      <c r="CU340" s="338"/>
      <c r="CV340" s="338"/>
      <c r="CW340" s="338"/>
      <c r="CX340" s="338"/>
      <c r="CY340" s="338"/>
      <c r="CZ340" s="338"/>
      <c r="DA340" s="338"/>
      <c r="DB340" s="338"/>
      <c r="DC340" s="338"/>
      <c r="DD340" s="338"/>
      <c r="DE340" s="338"/>
      <c r="DF340" s="338"/>
      <c r="DG340" s="338"/>
    </row>
    <row r="341" spans="1:111">
      <c r="A341" s="156">
        <f>IF(Raming[[#This Row],[Nummering]]=1,SUM($B$9:B341),0)</f>
        <v>190</v>
      </c>
      <c r="B341" s="242">
        <f>IF(Raming[[#This Row],[Hoeveelheid voorzien]]&gt;0,1,0)</f>
        <v>1</v>
      </c>
      <c r="C341" s="93" t="s">
        <v>55</v>
      </c>
      <c r="D341" s="47" t="s">
        <v>735</v>
      </c>
      <c r="E341" s="49" t="s">
        <v>404</v>
      </c>
      <c r="F341" s="47" t="s">
        <v>736</v>
      </c>
      <c r="G341" s="22"/>
      <c r="H341" s="233"/>
      <c r="I341" s="163" t="s">
        <v>58</v>
      </c>
      <c r="J341" s="163" t="s">
        <v>62</v>
      </c>
      <c r="K341" s="118">
        <v>415.84</v>
      </c>
      <c r="L341" s="327"/>
      <c r="M341" s="48" t="s">
        <v>739</v>
      </c>
      <c r="N341" s="95" t="s">
        <v>713</v>
      </c>
      <c r="O341" s="160">
        <v>7</v>
      </c>
      <c r="P341" s="73">
        <f>Raming[[#This Row],[Hoeveelheid voorzien]]*Raming[[#This Row],[EHP]]</f>
        <v>2910.8799999999997</v>
      </c>
      <c r="Q341" s="100" t="s">
        <v>64</v>
      </c>
      <c r="R341" s="74">
        <v>100</v>
      </c>
      <c r="S341" s="75"/>
      <c r="T341" s="76"/>
      <c r="U341" s="77"/>
      <c r="V341" s="78"/>
      <c r="W341" s="79"/>
      <c r="X341" s="80"/>
      <c r="Y341" s="104">
        <f>SUM(Raming[[#This Row],[Aquafin]:[Aandeel 7]])</f>
        <v>100</v>
      </c>
      <c r="Z341" s="318">
        <f>IFERROR(ROUND(Raming[[#This Row],[Hoeveelheid voorzien]]*Raming[[#This Row],[Aquafin]]/100,2),0)</f>
        <v>7</v>
      </c>
      <c r="AA341" s="318">
        <f>IFERROR(ROUND(Raming[[#This Row],[HV1]]*Raming[[#This Row],[EHP]],2),0)</f>
        <v>2910.88</v>
      </c>
      <c r="AB341" s="319">
        <f>IFERROR(ROUND(Raming[[#This Row],[Hoeveelheid voorzien]]*Raming[[#This Row],[Aandeel 2]]/100,2),0)</f>
        <v>0</v>
      </c>
      <c r="AC341" s="319">
        <f>IFERROR(ROUND(Raming[[#This Row],[HV2]]*Raming[[#This Row],[EHP]],2),0)</f>
        <v>0</v>
      </c>
      <c r="AD341" s="320">
        <f>IFERROR(ROUND(Raming[[#This Row],[Hoeveelheid voorzien]]*Raming[[#This Row],[Aandeel 3]]/100,2),0)</f>
        <v>0</v>
      </c>
      <c r="AE341" s="320">
        <f>IFERROR(ROUND(Raming[[#This Row],[HV3]]*Raming[[#This Row],[EHP]],2),0)</f>
        <v>0</v>
      </c>
      <c r="AF341" s="321">
        <f>IFERROR(ROUND(Raming[[#This Row],[Hoeveelheid voorzien]]*Raming[[#This Row],[Aandeel 4]]/100,2),0)</f>
        <v>0</v>
      </c>
      <c r="AG341" s="321">
        <f>IFERROR(ROUND(Raming[[#This Row],[HV4]]*Raming[[#This Row],[EHP]],2),0)</f>
        <v>0</v>
      </c>
      <c r="AH341" s="322">
        <f>IFERROR(ROUND(Raming[[#This Row],[Hoeveelheid voorzien]]*Raming[[#This Row],[Aandeel 5]]/100,2),0)</f>
        <v>0</v>
      </c>
      <c r="AI341" s="322">
        <f>IFERROR(ROUND(Raming[[#This Row],[HV5]]*Raming[[#This Row],[EHP]],2),0)</f>
        <v>0</v>
      </c>
      <c r="AJ341" s="335">
        <f>IFERROR(ROUND(Raming[[#This Row],[Hoeveelheid voorzien]]*Raming[[#This Row],[Aandeel 6]]/100,2),0)</f>
        <v>0</v>
      </c>
      <c r="AK341" s="335">
        <f>IFERROR(ROUND(Raming[[#This Row],[HV6]]*Raming[[#This Row],[EHP]],2),0)</f>
        <v>0</v>
      </c>
      <c r="AL341" s="336">
        <f>IFERROR(ROUND(Raming[[#This Row],[Hoeveelheid voorzien]]*Raming[[#This Row],[Aandeel 7]]/100,2),0)</f>
        <v>0</v>
      </c>
      <c r="AM341" s="336">
        <f>IFERROR(ROUND(Raming[[#This Row],[HV7]]*Raming[[#This Row],[EHP]],2),0)</f>
        <v>0</v>
      </c>
      <c r="AN341" s="108">
        <f>Raming[[#This Row],[HV7]]+Raming[[#This Row],[HV6]]+Raming[[#This Row],[HV5]]+Raming[[#This Row],[HV4]]+Raming[[#This Row],[HV3]]+Raming[[#This Row],[HV2]]+Raming[[#This Row],[HV1]]</f>
        <v>7</v>
      </c>
      <c r="AP341" s="337" t="str">
        <f>IFERROR(ROUND(AVERAGE(Raming[[#This Row],[kolom niet invullen]:[243/001]]),2),"")</f>
        <v/>
      </c>
      <c r="AQ341" s="337"/>
      <c r="AR341" s="337"/>
      <c r="AU341" s="338"/>
      <c r="AV341" s="338"/>
      <c r="AW341" s="338"/>
      <c r="AX341" s="338"/>
      <c r="AY341" s="338"/>
      <c r="AZ341" s="338"/>
      <c r="BA341" s="338"/>
      <c r="BB341" s="338"/>
      <c r="BC341" s="338"/>
      <c r="BD341" s="338"/>
      <c r="BE341" s="338"/>
      <c r="BF341" s="338"/>
      <c r="BG341" s="338"/>
      <c r="BH341" s="338"/>
      <c r="BI341" s="338"/>
      <c r="BJ341" s="338"/>
      <c r="BK341" s="338"/>
      <c r="BL341" s="338"/>
      <c r="BM341" s="338"/>
      <c r="BN341" s="338"/>
      <c r="BO341" s="338"/>
      <c r="BP341" s="338"/>
      <c r="BQ341" s="338"/>
      <c r="BR341" s="338"/>
      <c r="BS341" s="338"/>
      <c r="BT341" s="338"/>
      <c r="BU341" s="338"/>
      <c r="BV341" s="338"/>
      <c r="BW341" s="338"/>
      <c r="BX341" s="338"/>
      <c r="BY341" s="338"/>
      <c r="BZ341" s="338"/>
      <c r="CA341" s="338"/>
      <c r="CB341" s="338"/>
      <c r="CC341" s="338"/>
      <c r="CD341" s="338"/>
      <c r="CE341" s="338"/>
      <c r="CF341" s="338"/>
      <c r="CG341" s="338"/>
      <c r="CH341" s="338"/>
      <c r="CI341" s="338"/>
      <c r="CJ341" s="338"/>
      <c r="CK341" s="338"/>
      <c r="CL341" s="338"/>
      <c r="CM341" s="338"/>
      <c r="CN341" s="338"/>
      <c r="CO341" s="338"/>
      <c r="CP341" s="338"/>
      <c r="CQ341" s="338"/>
      <c r="CR341" s="338"/>
      <c r="CS341" s="338"/>
      <c r="CT341" s="338"/>
      <c r="CU341" s="338"/>
      <c r="CV341" s="338"/>
      <c r="CW341" s="338"/>
      <c r="CX341" s="338"/>
      <c r="CY341" s="338"/>
      <c r="CZ341" s="338"/>
      <c r="DA341" s="338"/>
      <c r="DB341" s="338"/>
      <c r="DC341" s="338"/>
      <c r="DD341" s="338"/>
      <c r="DE341" s="338"/>
      <c r="DF341" s="338"/>
      <c r="DG341" s="338"/>
    </row>
    <row r="342" spans="1:111">
      <c r="A342" s="156">
        <f>IF(Raming[[#This Row],[Nummering]]=1,SUM($B$9:B342),0)</f>
        <v>191</v>
      </c>
      <c r="B342" s="242">
        <f>IF(Raming[[#This Row],[Hoeveelheid voorzien]]&gt;0,1,0)</f>
        <v>1</v>
      </c>
      <c r="C342" s="93" t="s">
        <v>55</v>
      </c>
      <c r="D342" s="47" t="s">
        <v>735</v>
      </c>
      <c r="E342" s="49" t="s">
        <v>404</v>
      </c>
      <c r="F342" s="47" t="s">
        <v>736</v>
      </c>
      <c r="G342" s="22"/>
      <c r="H342" s="233"/>
      <c r="I342" s="163" t="s">
        <v>58</v>
      </c>
      <c r="J342" s="163" t="s">
        <v>62</v>
      </c>
      <c r="K342" s="118">
        <v>415.84</v>
      </c>
      <c r="L342" s="327"/>
      <c r="M342" s="48" t="s">
        <v>740</v>
      </c>
      <c r="N342" s="95" t="s">
        <v>713</v>
      </c>
      <c r="O342" s="160">
        <v>4</v>
      </c>
      <c r="P342" s="73">
        <f>Raming[[#This Row],[Hoeveelheid voorzien]]*Raming[[#This Row],[EHP]]</f>
        <v>1663.36</v>
      </c>
      <c r="Q342" s="100" t="s">
        <v>64</v>
      </c>
      <c r="R342" s="74">
        <v>100</v>
      </c>
      <c r="S342" s="75"/>
      <c r="T342" s="76"/>
      <c r="U342" s="77"/>
      <c r="V342" s="78"/>
      <c r="W342" s="79"/>
      <c r="X342" s="80"/>
      <c r="Y342" s="104">
        <f>SUM(Raming[[#This Row],[Aquafin]:[Aandeel 7]])</f>
        <v>100</v>
      </c>
      <c r="Z342" s="318">
        <f>IFERROR(ROUND(Raming[[#This Row],[Hoeveelheid voorzien]]*Raming[[#This Row],[Aquafin]]/100,2),0)</f>
        <v>4</v>
      </c>
      <c r="AA342" s="318">
        <f>IFERROR(ROUND(Raming[[#This Row],[HV1]]*Raming[[#This Row],[EHP]],2),0)</f>
        <v>1663.36</v>
      </c>
      <c r="AB342" s="319">
        <f>IFERROR(ROUND(Raming[[#This Row],[Hoeveelheid voorzien]]*Raming[[#This Row],[Aandeel 2]]/100,2),0)</f>
        <v>0</v>
      </c>
      <c r="AC342" s="319">
        <f>IFERROR(ROUND(Raming[[#This Row],[HV2]]*Raming[[#This Row],[EHP]],2),0)</f>
        <v>0</v>
      </c>
      <c r="AD342" s="320">
        <f>IFERROR(ROUND(Raming[[#This Row],[Hoeveelheid voorzien]]*Raming[[#This Row],[Aandeel 3]]/100,2),0)</f>
        <v>0</v>
      </c>
      <c r="AE342" s="320">
        <f>IFERROR(ROUND(Raming[[#This Row],[HV3]]*Raming[[#This Row],[EHP]],2),0)</f>
        <v>0</v>
      </c>
      <c r="AF342" s="321">
        <f>IFERROR(ROUND(Raming[[#This Row],[Hoeveelheid voorzien]]*Raming[[#This Row],[Aandeel 4]]/100,2),0)</f>
        <v>0</v>
      </c>
      <c r="AG342" s="321">
        <f>IFERROR(ROUND(Raming[[#This Row],[HV4]]*Raming[[#This Row],[EHP]],2),0)</f>
        <v>0</v>
      </c>
      <c r="AH342" s="322">
        <f>IFERROR(ROUND(Raming[[#This Row],[Hoeveelheid voorzien]]*Raming[[#This Row],[Aandeel 5]]/100,2),0)</f>
        <v>0</v>
      </c>
      <c r="AI342" s="322">
        <f>IFERROR(ROUND(Raming[[#This Row],[HV5]]*Raming[[#This Row],[EHP]],2),0)</f>
        <v>0</v>
      </c>
      <c r="AJ342" s="335">
        <f>IFERROR(ROUND(Raming[[#This Row],[Hoeveelheid voorzien]]*Raming[[#This Row],[Aandeel 6]]/100,2),0)</f>
        <v>0</v>
      </c>
      <c r="AK342" s="335">
        <f>IFERROR(ROUND(Raming[[#This Row],[HV6]]*Raming[[#This Row],[EHP]],2),0)</f>
        <v>0</v>
      </c>
      <c r="AL342" s="336">
        <f>IFERROR(ROUND(Raming[[#This Row],[Hoeveelheid voorzien]]*Raming[[#This Row],[Aandeel 7]]/100,2),0)</f>
        <v>0</v>
      </c>
      <c r="AM342" s="336">
        <f>IFERROR(ROUND(Raming[[#This Row],[HV7]]*Raming[[#This Row],[EHP]],2),0)</f>
        <v>0</v>
      </c>
      <c r="AN342" s="108">
        <f>Raming[[#This Row],[HV7]]+Raming[[#This Row],[HV6]]+Raming[[#This Row],[HV5]]+Raming[[#This Row],[HV4]]+Raming[[#This Row],[HV3]]+Raming[[#This Row],[HV2]]+Raming[[#This Row],[HV1]]</f>
        <v>4</v>
      </c>
      <c r="AP342" s="337" t="str">
        <f>IFERROR(ROUND(AVERAGE(Raming[[#This Row],[kolom niet invullen]:[243/001]]),2),"")</f>
        <v/>
      </c>
      <c r="AQ342" s="337"/>
      <c r="AR342" s="337"/>
      <c r="AU342" s="338"/>
      <c r="AV342" s="338"/>
      <c r="AW342" s="338"/>
      <c r="AX342" s="338"/>
      <c r="AY342" s="338"/>
      <c r="AZ342" s="338"/>
      <c r="BA342" s="338"/>
      <c r="BB342" s="338"/>
      <c r="BC342" s="338"/>
      <c r="BD342" s="338"/>
      <c r="BE342" s="338"/>
      <c r="BF342" s="338"/>
      <c r="BG342" s="338"/>
      <c r="BH342" s="338"/>
      <c r="BI342" s="338"/>
      <c r="BJ342" s="338"/>
      <c r="BK342" s="338"/>
      <c r="BL342" s="338"/>
      <c r="BM342" s="338"/>
      <c r="BN342" s="338"/>
      <c r="BO342" s="338"/>
      <c r="BP342" s="338"/>
      <c r="BQ342" s="338"/>
      <c r="BR342" s="338"/>
      <c r="BS342" s="338"/>
      <c r="BT342" s="338"/>
      <c r="BU342" s="338"/>
      <c r="BV342" s="338"/>
      <c r="BW342" s="338"/>
      <c r="BX342" s="338"/>
      <c r="BY342" s="338"/>
      <c r="BZ342" s="338"/>
      <c r="CA342" s="338"/>
      <c r="CB342" s="338"/>
      <c r="CC342" s="338"/>
      <c r="CD342" s="338"/>
      <c r="CE342" s="338"/>
      <c r="CF342" s="338"/>
      <c r="CG342" s="338"/>
      <c r="CH342" s="338"/>
      <c r="CI342" s="338"/>
      <c r="CJ342" s="338"/>
      <c r="CK342" s="338"/>
      <c r="CL342" s="338"/>
      <c r="CM342" s="338"/>
      <c r="CN342" s="338"/>
      <c r="CO342" s="338"/>
      <c r="CP342" s="338"/>
      <c r="CQ342" s="338"/>
      <c r="CR342" s="338"/>
      <c r="CS342" s="338"/>
      <c r="CT342" s="338"/>
      <c r="CU342" s="338"/>
      <c r="CV342" s="338"/>
      <c r="CW342" s="338"/>
      <c r="CX342" s="338"/>
      <c r="CY342" s="338"/>
      <c r="CZ342" s="338"/>
      <c r="DA342" s="338"/>
      <c r="DB342" s="338"/>
      <c r="DC342" s="338"/>
      <c r="DD342" s="338"/>
      <c r="DE342" s="338"/>
      <c r="DF342" s="338"/>
      <c r="DG342" s="338"/>
    </row>
    <row r="343" spans="1:111">
      <c r="A343" s="156">
        <f>IF(Raming[[#This Row],[Nummering]]=1,SUM($B$9:B343),0)</f>
        <v>192</v>
      </c>
      <c r="B343" s="242">
        <f>IF(Raming[[#This Row],[Hoeveelheid voorzien]]&gt;0,1,0)</f>
        <v>1</v>
      </c>
      <c r="C343" s="93" t="s">
        <v>55</v>
      </c>
      <c r="D343" s="47" t="s">
        <v>735</v>
      </c>
      <c r="E343" s="49" t="s">
        <v>404</v>
      </c>
      <c r="F343" s="47" t="s">
        <v>736</v>
      </c>
      <c r="G343" s="22"/>
      <c r="H343" s="233"/>
      <c r="I343" s="163" t="s">
        <v>58</v>
      </c>
      <c r="J343" s="163" t="s">
        <v>62</v>
      </c>
      <c r="K343" s="118">
        <v>415.84</v>
      </c>
      <c r="L343" s="327"/>
      <c r="M343" s="48" t="s">
        <v>741</v>
      </c>
      <c r="N343" s="95" t="s">
        <v>713</v>
      </c>
      <c r="O343" s="160">
        <v>2</v>
      </c>
      <c r="P343" s="73">
        <f>Raming[[#This Row],[Hoeveelheid voorzien]]*Raming[[#This Row],[EHP]]</f>
        <v>831.68</v>
      </c>
      <c r="Q343" s="100" t="s">
        <v>64</v>
      </c>
      <c r="R343" s="74">
        <v>100</v>
      </c>
      <c r="S343" s="75"/>
      <c r="T343" s="76"/>
      <c r="U343" s="77"/>
      <c r="V343" s="78"/>
      <c r="W343" s="79"/>
      <c r="X343" s="80"/>
      <c r="Y343" s="104">
        <f>SUM(Raming[[#This Row],[Aquafin]:[Aandeel 7]])</f>
        <v>100</v>
      </c>
      <c r="Z343" s="318">
        <f>IFERROR(ROUND(Raming[[#This Row],[Hoeveelheid voorzien]]*Raming[[#This Row],[Aquafin]]/100,2),0)</f>
        <v>2</v>
      </c>
      <c r="AA343" s="318">
        <f>IFERROR(ROUND(Raming[[#This Row],[HV1]]*Raming[[#This Row],[EHP]],2),0)</f>
        <v>831.68</v>
      </c>
      <c r="AB343" s="319">
        <f>IFERROR(ROUND(Raming[[#This Row],[Hoeveelheid voorzien]]*Raming[[#This Row],[Aandeel 2]]/100,2),0)</f>
        <v>0</v>
      </c>
      <c r="AC343" s="319">
        <f>IFERROR(ROUND(Raming[[#This Row],[HV2]]*Raming[[#This Row],[EHP]],2),0)</f>
        <v>0</v>
      </c>
      <c r="AD343" s="320">
        <f>IFERROR(ROUND(Raming[[#This Row],[Hoeveelheid voorzien]]*Raming[[#This Row],[Aandeel 3]]/100,2),0)</f>
        <v>0</v>
      </c>
      <c r="AE343" s="320">
        <f>IFERROR(ROUND(Raming[[#This Row],[HV3]]*Raming[[#This Row],[EHP]],2),0)</f>
        <v>0</v>
      </c>
      <c r="AF343" s="321">
        <f>IFERROR(ROUND(Raming[[#This Row],[Hoeveelheid voorzien]]*Raming[[#This Row],[Aandeel 4]]/100,2),0)</f>
        <v>0</v>
      </c>
      <c r="AG343" s="321">
        <f>IFERROR(ROUND(Raming[[#This Row],[HV4]]*Raming[[#This Row],[EHP]],2),0)</f>
        <v>0</v>
      </c>
      <c r="AH343" s="322">
        <f>IFERROR(ROUND(Raming[[#This Row],[Hoeveelheid voorzien]]*Raming[[#This Row],[Aandeel 5]]/100,2),0)</f>
        <v>0</v>
      </c>
      <c r="AI343" s="322">
        <f>IFERROR(ROUND(Raming[[#This Row],[HV5]]*Raming[[#This Row],[EHP]],2),0)</f>
        <v>0</v>
      </c>
      <c r="AJ343" s="335">
        <f>IFERROR(ROUND(Raming[[#This Row],[Hoeveelheid voorzien]]*Raming[[#This Row],[Aandeel 6]]/100,2),0)</f>
        <v>0</v>
      </c>
      <c r="AK343" s="335">
        <f>IFERROR(ROUND(Raming[[#This Row],[HV6]]*Raming[[#This Row],[EHP]],2),0)</f>
        <v>0</v>
      </c>
      <c r="AL343" s="336">
        <f>IFERROR(ROUND(Raming[[#This Row],[Hoeveelheid voorzien]]*Raming[[#This Row],[Aandeel 7]]/100,2),0)</f>
        <v>0</v>
      </c>
      <c r="AM343" s="336">
        <f>IFERROR(ROUND(Raming[[#This Row],[HV7]]*Raming[[#This Row],[EHP]],2),0)</f>
        <v>0</v>
      </c>
      <c r="AN343" s="108">
        <f>Raming[[#This Row],[HV7]]+Raming[[#This Row],[HV6]]+Raming[[#This Row],[HV5]]+Raming[[#This Row],[HV4]]+Raming[[#This Row],[HV3]]+Raming[[#This Row],[HV2]]+Raming[[#This Row],[HV1]]</f>
        <v>2</v>
      </c>
      <c r="AP343" s="337" t="str">
        <f>IFERROR(ROUND(AVERAGE(Raming[[#This Row],[kolom niet invullen]:[243/001]]),2),"")</f>
        <v/>
      </c>
      <c r="AQ343" s="337"/>
      <c r="AR343" s="337"/>
      <c r="AU343" s="338"/>
      <c r="AV343" s="338"/>
      <c r="AW343" s="338"/>
      <c r="AX343" s="338"/>
      <c r="AY343" s="338"/>
      <c r="AZ343" s="338"/>
      <c r="BA343" s="338"/>
      <c r="BB343" s="338"/>
      <c r="BC343" s="338"/>
      <c r="BD343" s="338"/>
      <c r="BE343" s="338"/>
      <c r="BF343" s="338"/>
      <c r="BG343" s="338"/>
      <c r="BH343" s="338"/>
      <c r="BI343" s="338"/>
      <c r="BJ343" s="338"/>
      <c r="BK343" s="338"/>
      <c r="BL343" s="338"/>
      <c r="BM343" s="338"/>
      <c r="BN343" s="338"/>
      <c r="BO343" s="338"/>
      <c r="BP343" s="338"/>
      <c r="BQ343" s="338"/>
      <c r="BR343" s="338"/>
      <c r="BS343" s="338"/>
      <c r="BT343" s="338"/>
      <c r="BU343" s="338"/>
      <c r="BV343" s="338"/>
      <c r="BW343" s="338"/>
      <c r="BX343" s="338"/>
      <c r="BY343" s="338"/>
      <c r="BZ343" s="338"/>
      <c r="CA343" s="338"/>
      <c r="CB343" s="338"/>
      <c r="CC343" s="338"/>
      <c r="CD343" s="338"/>
      <c r="CE343" s="338"/>
      <c r="CF343" s="338"/>
      <c r="CG343" s="338"/>
      <c r="CH343" s="338"/>
      <c r="CI343" s="338"/>
      <c r="CJ343" s="338"/>
      <c r="CK343" s="338"/>
      <c r="CL343" s="338"/>
      <c r="CM343" s="338"/>
      <c r="CN343" s="338"/>
      <c r="CO343" s="338"/>
      <c r="CP343" s="338"/>
      <c r="CQ343" s="338"/>
      <c r="CR343" s="338"/>
      <c r="CS343" s="338"/>
      <c r="CT343" s="338"/>
      <c r="CU343" s="338"/>
      <c r="CV343" s="338"/>
      <c r="CW343" s="338"/>
      <c r="CX343" s="338"/>
      <c r="CY343" s="338"/>
      <c r="CZ343" s="338"/>
      <c r="DA343" s="338"/>
      <c r="DB343" s="338"/>
      <c r="DC343" s="338"/>
      <c r="DD343" s="338"/>
      <c r="DE343" s="338"/>
      <c r="DF343" s="338"/>
      <c r="DG343" s="338"/>
    </row>
    <row r="344" spans="1:111">
      <c r="A344" s="156">
        <f>IF(Raming[[#This Row],[Nummering]]=1,SUM($B$9:B344),0)</f>
        <v>193</v>
      </c>
      <c r="B344" s="242">
        <f>IF(Raming[[#This Row],[Hoeveelheid voorzien]]&gt;0,1,0)</f>
        <v>1</v>
      </c>
      <c r="C344" s="93" t="s">
        <v>55</v>
      </c>
      <c r="D344" s="47" t="s">
        <v>735</v>
      </c>
      <c r="E344" s="49" t="s">
        <v>404</v>
      </c>
      <c r="F344" s="47" t="s">
        <v>736</v>
      </c>
      <c r="G344" s="22"/>
      <c r="H344" s="233"/>
      <c r="I344" s="163" t="s">
        <v>58</v>
      </c>
      <c r="J344" s="163" t="s">
        <v>62</v>
      </c>
      <c r="K344" s="118">
        <v>415.84</v>
      </c>
      <c r="L344" s="327"/>
      <c r="M344" s="48" t="s">
        <v>742</v>
      </c>
      <c r="N344" s="95" t="s">
        <v>713</v>
      </c>
      <c r="O344" s="160">
        <v>1</v>
      </c>
      <c r="P344" s="73">
        <f>Raming[[#This Row],[Hoeveelheid voorzien]]*Raming[[#This Row],[EHP]]</f>
        <v>415.84</v>
      </c>
      <c r="Q344" s="100" t="s">
        <v>64</v>
      </c>
      <c r="R344" s="74">
        <v>100</v>
      </c>
      <c r="S344" s="75"/>
      <c r="T344" s="76"/>
      <c r="U344" s="77"/>
      <c r="V344" s="78"/>
      <c r="W344" s="79"/>
      <c r="X344" s="80"/>
      <c r="Y344" s="104">
        <f>SUM(Raming[[#This Row],[Aquafin]:[Aandeel 7]])</f>
        <v>100</v>
      </c>
      <c r="Z344" s="318">
        <f>IFERROR(ROUND(Raming[[#This Row],[Hoeveelheid voorzien]]*Raming[[#This Row],[Aquafin]]/100,2),0)</f>
        <v>1</v>
      </c>
      <c r="AA344" s="318">
        <f>IFERROR(ROUND(Raming[[#This Row],[HV1]]*Raming[[#This Row],[EHP]],2),0)</f>
        <v>415.84</v>
      </c>
      <c r="AB344" s="319">
        <f>IFERROR(ROUND(Raming[[#This Row],[Hoeveelheid voorzien]]*Raming[[#This Row],[Aandeel 2]]/100,2),0)</f>
        <v>0</v>
      </c>
      <c r="AC344" s="319">
        <f>IFERROR(ROUND(Raming[[#This Row],[HV2]]*Raming[[#This Row],[EHP]],2),0)</f>
        <v>0</v>
      </c>
      <c r="AD344" s="320">
        <f>IFERROR(ROUND(Raming[[#This Row],[Hoeveelheid voorzien]]*Raming[[#This Row],[Aandeel 3]]/100,2),0)</f>
        <v>0</v>
      </c>
      <c r="AE344" s="320">
        <f>IFERROR(ROUND(Raming[[#This Row],[HV3]]*Raming[[#This Row],[EHP]],2),0)</f>
        <v>0</v>
      </c>
      <c r="AF344" s="321">
        <f>IFERROR(ROUND(Raming[[#This Row],[Hoeveelheid voorzien]]*Raming[[#This Row],[Aandeel 4]]/100,2),0)</f>
        <v>0</v>
      </c>
      <c r="AG344" s="321">
        <f>IFERROR(ROUND(Raming[[#This Row],[HV4]]*Raming[[#This Row],[EHP]],2),0)</f>
        <v>0</v>
      </c>
      <c r="AH344" s="322">
        <f>IFERROR(ROUND(Raming[[#This Row],[Hoeveelheid voorzien]]*Raming[[#This Row],[Aandeel 5]]/100,2),0)</f>
        <v>0</v>
      </c>
      <c r="AI344" s="322">
        <f>IFERROR(ROUND(Raming[[#This Row],[HV5]]*Raming[[#This Row],[EHP]],2),0)</f>
        <v>0</v>
      </c>
      <c r="AJ344" s="335">
        <f>IFERROR(ROUND(Raming[[#This Row],[Hoeveelheid voorzien]]*Raming[[#This Row],[Aandeel 6]]/100,2),0)</f>
        <v>0</v>
      </c>
      <c r="AK344" s="335">
        <f>IFERROR(ROUND(Raming[[#This Row],[HV6]]*Raming[[#This Row],[EHP]],2),0)</f>
        <v>0</v>
      </c>
      <c r="AL344" s="336">
        <f>IFERROR(ROUND(Raming[[#This Row],[Hoeveelheid voorzien]]*Raming[[#This Row],[Aandeel 7]]/100,2),0)</f>
        <v>0</v>
      </c>
      <c r="AM344" s="336">
        <f>IFERROR(ROUND(Raming[[#This Row],[HV7]]*Raming[[#This Row],[EHP]],2),0)</f>
        <v>0</v>
      </c>
      <c r="AN344" s="108">
        <f>Raming[[#This Row],[HV7]]+Raming[[#This Row],[HV6]]+Raming[[#This Row],[HV5]]+Raming[[#This Row],[HV4]]+Raming[[#This Row],[HV3]]+Raming[[#This Row],[HV2]]+Raming[[#This Row],[HV1]]</f>
        <v>1</v>
      </c>
      <c r="AP344" s="337" t="str">
        <f>IFERROR(ROUND(AVERAGE(Raming[[#This Row],[kolom niet invullen]:[243/001]]),2),"")</f>
        <v/>
      </c>
      <c r="AQ344" s="337"/>
      <c r="AR344" s="337"/>
      <c r="AU344" s="338"/>
      <c r="AV344" s="338"/>
      <c r="AW344" s="338"/>
      <c r="AX344" s="338"/>
      <c r="AY344" s="338"/>
      <c r="AZ344" s="338"/>
      <c r="BA344" s="338"/>
      <c r="BB344" s="338"/>
      <c r="BC344" s="338"/>
      <c r="BD344" s="338"/>
      <c r="BE344" s="338"/>
      <c r="BF344" s="338"/>
      <c r="BG344" s="338"/>
      <c r="BH344" s="338"/>
      <c r="BI344" s="338"/>
      <c r="BJ344" s="338"/>
      <c r="BK344" s="338"/>
      <c r="BL344" s="338"/>
      <c r="BM344" s="338"/>
      <c r="BN344" s="338"/>
      <c r="BO344" s="338"/>
      <c r="BP344" s="338"/>
      <c r="BQ344" s="338"/>
      <c r="BR344" s="338"/>
      <c r="BS344" s="338"/>
      <c r="BT344" s="338"/>
      <c r="BU344" s="338"/>
      <c r="BV344" s="338"/>
      <c r="BW344" s="338"/>
      <c r="BX344" s="338"/>
      <c r="BY344" s="338"/>
      <c r="BZ344" s="338"/>
      <c r="CA344" s="338"/>
      <c r="CB344" s="338"/>
      <c r="CC344" s="338"/>
      <c r="CD344" s="338"/>
      <c r="CE344" s="338"/>
      <c r="CF344" s="338"/>
      <c r="CG344" s="338"/>
      <c r="CH344" s="338"/>
      <c r="CI344" s="338"/>
      <c r="CJ344" s="338"/>
      <c r="CK344" s="338"/>
      <c r="CL344" s="338"/>
      <c r="CM344" s="338"/>
      <c r="CN344" s="338"/>
      <c r="CO344" s="338"/>
      <c r="CP344" s="338"/>
      <c r="CQ344" s="338"/>
      <c r="CR344" s="338"/>
      <c r="CS344" s="338"/>
      <c r="CT344" s="338"/>
      <c r="CU344" s="338"/>
      <c r="CV344" s="338"/>
      <c r="CW344" s="338"/>
      <c r="CX344" s="338"/>
      <c r="CY344" s="338"/>
      <c r="CZ344" s="338"/>
      <c r="DA344" s="338"/>
      <c r="DB344" s="338"/>
      <c r="DC344" s="338"/>
      <c r="DD344" s="338"/>
      <c r="DE344" s="338"/>
      <c r="DF344" s="338"/>
      <c r="DG344" s="338"/>
    </row>
    <row r="345" spans="1:111">
      <c r="A345" s="156">
        <f>IF(Raming[[#This Row],[Nummering]]=1,SUM($B$9:B345),0)</f>
        <v>194</v>
      </c>
      <c r="B345" s="242">
        <f>IF(Raming[[#This Row],[Hoeveelheid voorzien]]&gt;0,1,0)</f>
        <v>1</v>
      </c>
      <c r="C345" s="93" t="s">
        <v>60</v>
      </c>
      <c r="D345" s="51"/>
      <c r="E345" s="49" t="s">
        <v>61</v>
      </c>
      <c r="F345" s="97"/>
      <c r="G345" s="22" t="s">
        <v>432</v>
      </c>
      <c r="H345" s="232" t="s">
        <v>793</v>
      </c>
      <c r="I345" s="163" t="s">
        <v>58</v>
      </c>
      <c r="J345" s="163" t="s">
        <v>62</v>
      </c>
      <c r="K345" s="118">
        <v>51.13</v>
      </c>
      <c r="L345" s="327"/>
      <c r="M345" s="48"/>
      <c r="N345" s="95" t="s">
        <v>713</v>
      </c>
      <c r="O345" s="160">
        <v>68</v>
      </c>
      <c r="P345" s="73">
        <f>Raming[[#This Row],[Hoeveelheid voorzien]]*Raming[[#This Row],[EHP]]</f>
        <v>3476.84</v>
      </c>
      <c r="Q345" s="100"/>
      <c r="R345" s="74">
        <v>100</v>
      </c>
      <c r="S345" s="75"/>
      <c r="T345" s="76"/>
      <c r="U345" s="77"/>
      <c r="V345" s="78"/>
      <c r="W345" s="79"/>
      <c r="X345" s="80"/>
      <c r="Y345" s="104">
        <f>SUM(Raming[[#This Row],[Aquafin]:[Aandeel 7]])</f>
        <v>100</v>
      </c>
      <c r="Z345" s="318">
        <f>IFERROR(ROUND(Raming[[#This Row],[Hoeveelheid voorzien]]*Raming[[#This Row],[Aquafin]]/100,2),0)</f>
        <v>68</v>
      </c>
      <c r="AA345" s="318">
        <f>IFERROR(ROUND(Raming[[#This Row],[HV1]]*Raming[[#This Row],[EHP]],2),0)</f>
        <v>3476.84</v>
      </c>
      <c r="AB345" s="319">
        <f>IFERROR(ROUND(Raming[[#This Row],[Hoeveelheid voorzien]]*Raming[[#This Row],[Aandeel 2]]/100,2),0)</f>
        <v>0</v>
      </c>
      <c r="AC345" s="319">
        <f>IFERROR(ROUND(Raming[[#This Row],[HV2]]*Raming[[#This Row],[EHP]],2),0)</f>
        <v>0</v>
      </c>
      <c r="AD345" s="320">
        <f>IFERROR(ROUND(Raming[[#This Row],[Hoeveelheid voorzien]]*Raming[[#This Row],[Aandeel 3]]/100,2),0)</f>
        <v>0</v>
      </c>
      <c r="AE345" s="320">
        <f>IFERROR(ROUND(Raming[[#This Row],[HV3]]*Raming[[#This Row],[EHP]],2),0)</f>
        <v>0</v>
      </c>
      <c r="AF345" s="321">
        <f>IFERROR(ROUND(Raming[[#This Row],[Hoeveelheid voorzien]]*Raming[[#This Row],[Aandeel 4]]/100,2),0)</f>
        <v>0</v>
      </c>
      <c r="AG345" s="321">
        <f>IFERROR(ROUND(Raming[[#This Row],[HV4]]*Raming[[#This Row],[EHP]],2),0)</f>
        <v>0</v>
      </c>
      <c r="AH345" s="322">
        <f>IFERROR(ROUND(Raming[[#This Row],[Hoeveelheid voorzien]]*Raming[[#This Row],[Aandeel 5]]/100,2),0)</f>
        <v>0</v>
      </c>
      <c r="AI345" s="322">
        <f>IFERROR(ROUND(Raming[[#This Row],[HV5]]*Raming[[#This Row],[EHP]],2),0)</f>
        <v>0</v>
      </c>
      <c r="AJ345" s="335">
        <f>IFERROR(ROUND(Raming[[#This Row],[Hoeveelheid voorzien]]*Raming[[#This Row],[Aandeel 6]]/100,2),0)</f>
        <v>0</v>
      </c>
      <c r="AK345" s="335">
        <f>IFERROR(ROUND(Raming[[#This Row],[HV6]]*Raming[[#This Row],[EHP]],2),0)</f>
        <v>0</v>
      </c>
      <c r="AL345" s="336">
        <f>IFERROR(ROUND(Raming[[#This Row],[Hoeveelheid voorzien]]*Raming[[#This Row],[Aandeel 7]]/100,2),0)</f>
        <v>0</v>
      </c>
      <c r="AM345" s="336">
        <f>IFERROR(ROUND(Raming[[#This Row],[HV7]]*Raming[[#This Row],[EHP]],2),0)</f>
        <v>0</v>
      </c>
      <c r="AN345" s="108">
        <f>Raming[[#This Row],[HV7]]+Raming[[#This Row],[HV6]]+Raming[[#This Row],[HV5]]+Raming[[#This Row],[HV4]]+Raming[[#This Row],[HV3]]+Raming[[#This Row],[HV2]]+Raming[[#This Row],[HV1]]</f>
        <v>68</v>
      </c>
      <c r="AP345" s="337" t="str">
        <f>IFERROR(ROUND(AVERAGE(Raming[[#This Row],[kolom niet invullen]:[243/001]]),2),"")</f>
        <v/>
      </c>
      <c r="AQ345" s="337"/>
      <c r="AR345" s="337"/>
      <c r="AU345" s="338"/>
      <c r="AV345" s="338"/>
      <c r="AW345" s="338"/>
      <c r="AX345" s="338"/>
      <c r="AY345" s="338"/>
      <c r="AZ345" s="338"/>
      <c r="BA345" s="338"/>
      <c r="BB345" s="338"/>
      <c r="BC345" s="338"/>
      <c r="BD345" s="338"/>
      <c r="BE345" s="338"/>
      <c r="BF345" s="338"/>
      <c r="BG345" s="338"/>
      <c r="BH345" s="338"/>
      <c r="BI345" s="338"/>
      <c r="BJ345" s="338"/>
      <c r="BK345" s="338"/>
      <c r="BL345" s="338"/>
      <c r="BM345" s="338"/>
      <c r="BN345" s="338"/>
      <c r="BO345" s="338"/>
      <c r="BP345" s="338"/>
      <c r="BQ345" s="338"/>
      <c r="BR345" s="338"/>
      <c r="BS345" s="338"/>
      <c r="BT345" s="338"/>
      <c r="BU345" s="338"/>
      <c r="BV345" s="338"/>
      <c r="BW345" s="338"/>
      <c r="BX345" s="338"/>
      <c r="BY345" s="338"/>
      <c r="BZ345" s="338"/>
      <c r="CA345" s="338"/>
      <c r="CB345" s="338"/>
      <c r="CC345" s="338"/>
      <c r="CD345" s="338"/>
      <c r="CE345" s="338"/>
      <c r="CF345" s="338"/>
      <c r="CG345" s="338"/>
      <c r="CH345" s="338"/>
      <c r="CI345" s="338"/>
      <c r="CJ345" s="338"/>
      <c r="CK345" s="338"/>
      <c r="CL345" s="338"/>
      <c r="CM345" s="338"/>
      <c r="CN345" s="338"/>
      <c r="CO345" s="338"/>
      <c r="CP345" s="338"/>
      <c r="CQ345" s="338"/>
      <c r="CR345" s="338"/>
      <c r="CS345" s="338"/>
      <c r="CT345" s="338"/>
      <c r="CU345" s="338"/>
      <c r="CV345" s="338"/>
      <c r="CW345" s="338"/>
      <c r="CX345" s="338"/>
      <c r="CY345" s="338"/>
      <c r="CZ345" s="338"/>
      <c r="DA345" s="338"/>
      <c r="DB345" s="338"/>
      <c r="DC345" s="338"/>
      <c r="DD345" s="338"/>
      <c r="DE345" s="338"/>
      <c r="DF345" s="338"/>
      <c r="DG345" s="338"/>
    </row>
    <row r="346" spans="1:111" ht="22.5">
      <c r="A346" s="156">
        <f>IF(Raming[[#This Row],[Nummering]]=1,SUM($B$9:B346),0)</f>
        <v>195</v>
      </c>
      <c r="B346" s="242">
        <f>IF(Raming[[#This Row],[Hoeveelheid voorzien]]&gt;0,1,0)</f>
        <v>1</v>
      </c>
      <c r="C346" s="93" t="s">
        <v>55</v>
      </c>
      <c r="D346" s="47" t="s">
        <v>435</v>
      </c>
      <c r="E346" s="49" t="s">
        <v>404</v>
      </c>
      <c r="F346" s="291" t="s">
        <v>756</v>
      </c>
      <c r="G346" s="22"/>
      <c r="H346" s="232" t="s">
        <v>429</v>
      </c>
      <c r="I346" s="163" t="s">
        <v>58</v>
      </c>
      <c r="J346" s="163" t="s">
        <v>62</v>
      </c>
      <c r="K346" s="118">
        <v>9.23</v>
      </c>
      <c r="L346" s="327"/>
      <c r="M346" s="48" t="s">
        <v>436</v>
      </c>
      <c r="N346" s="95" t="s">
        <v>713</v>
      </c>
      <c r="O346" s="160">
        <v>1224</v>
      </c>
      <c r="P346" s="73">
        <f>Raming[[#This Row],[Hoeveelheid voorzien]]*Raming[[#This Row],[EHP]]</f>
        <v>11297.52</v>
      </c>
      <c r="Q346" s="100" t="s">
        <v>64</v>
      </c>
      <c r="R346" s="74">
        <v>100</v>
      </c>
      <c r="S346" s="75"/>
      <c r="T346" s="76"/>
      <c r="U346" s="77"/>
      <c r="V346" s="78"/>
      <c r="W346" s="79"/>
      <c r="X346" s="80"/>
      <c r="Y346" s="104">
        <f>SUM(Raming[[#This Row],[Aquafin]:[Aandeel 7]])</f>
        <v>100</v>
      </c>
      <c r="Z346" s="318">
        <f>IFERROR(ROUND(Raming[[#This Row],[Hoeveelheid voorzien]]*Raming[[#This Row],[Aquafin]]/100,2),0)</f>
        <v>1224</v>
      </c>
      <c r="AA346" s="318">
        <f>IFERROR(ROUND(Raming[[#This Row],[HV1]]*Raming[[#This Row],[EHP]],2),0)</f>
        <v>11297.52</v>
      </c>
      <c r="AB346" s="319">
        <f>IFERROR(ROUND(Raming[[#This Row],[Hoeveelheid voorzien]]*Raming[[#This Row],[Aandeel 2]]/100,2),0)</f>
        <v>0</v>
      </c>
      <c r="AC346" s="319">
        <f>IFERROR(ROUND(Raming[[#This Row],[HV2]]*Raming[[#This Row],[EHP]],2),0)</f>
        <v>0</v>
      </c>
      <c r="AD346" s="320">
        <f>IFERROR(ROUND(Raming[[#This Row],[Hoeveelheid voorzien]]*Raming[[#This Row],[Aandeel 3]]/100,2),0)</f>
        <v>0</v>
      </c>
      <c r="AE346" s="320">
        <f>IFERROR(ROUND(Raming[[#This Row],[HV3]]*Raming[[#This Row],[EHP]],2),0)</f>
        <v>0</v>
      </c>
      <c r="AF346" s="321">
        <f>IFERROR(ROUND(Raming[[#This Row],[Hoeveelheid voorzien]]*Raming[[#This Row],[Aandeel 4]]/100,2),0)</f>
        <v>0</v>
      </c>
      <c r="AG346" s="321">
        <f>IFERROR(ROUND(Raming[[#This Row],[HV4]]*Raming[[#This Row],[EHP]],2),0)</f>
        <v>0</v>
      </c>
      <c r="AH346" s="322">
        <f>IFERROR(ROUND(Raming[[#This Row],[Hoeveelheid voorzien]]*Raming[[#This Row],[Aandeel 5]]/100,2),0)</f>
        <v>0</v>
      </c>
      <c r="AI346" s="322">
        <f>IFERROR(ROUND(Raming[[#This Row],[HV5]]*Raming[[#This Row],[EHP]],2),0)</f>
        <v>0</v>
      </c>
      <c r="AJ346" s="335">
        <f>IFERROR(ROUND(Raming[[#This Row],[Hoeveelheid voorzien]]*Raming[[#This Row],[Aandeel 6]]/100,2),0)</f>
        <v>0</v>
      </c>
      <c r="AK346" s="335">
        <f>IFERROR(ROUND(Raming[[#This Row],[HV6]]*Raming[[#This Row],[EHP]],2),0)</f>
        <v>0</v>
      </c>
      <c r="AL346" s="336">
        <f>IFERROR(ROUND(Raming[[#This Row],[Hoeveelheid voorzien]]*Raming[[#This Row],[Aandeel 7]]/100,2),0)</f>
        <v>0</v>
      </c>
      <c r="AM346" s="336">
        <f>IFERROR(ROUND(Raming[[#This Row],[HV7]]*Raming[[#This Row],[EHP]],2),0)</f>
        <v>0</v>
      </c>
      <c r="AN346" s="108">
        <f>Raming[[#This Row],[HV7]]+Raming[[#This Row],[HV6]]+Raming[[#This Row],[HV5]]+Raming[[#This Row],[HV4]]+Raming[[#This Row],[HV3]]+Raming[[#This Row],[HV2]]+Raming[[#This Row],[HV1]]</f>
        <v>1224</v>
      </c>
      <c r="AP346" s="337" t="str">
        <f>IFERROR(ROUND(AVERAGE(Raming[[#This Row],[kolom niet invullen]:[243/001]]),2),"")</f>
        <v/>
      </c>
      <c r="AQ346" s="337"/>
      <c r="AR346" s="337"/>
      <c r="AU346" s="338"/>
      <c r="AV346" s="338"/>
      <c r="AW346" s="338"/>
      <c r="AX346" s="338"/>
      <c r="AY346" s="338"/>
      <c r="AZ346" s="338"/>
      <c r="BA346" s="338"/>
      <c r="BB346" s="338"/>
      <c r="BC346" s="338"/>
      <c r="BD346" s="338"/>
      <c r="BE346" s="338"/>
      <c r="BF346" s="338"/>
      <c r="BG346" s="338"/>
      <c r="BH346" s="338"/>
      <c r="BI346" s="338"/>
      <c r="BJ346" s="338"/>
      <c r="BK346" s="338"/>
      <c r="BL346" s="338"/>
      <c r="BM346" s="338"/>
      <c r="BN346" s="338"/>
      <c r="BO346" s="338"/>
      <c r="BP346" s="338"/>
      <c r="BQ346" s="338"/>
      <c r="BR346" s="338"/>
      <c r="BS346" s="338"/>
      <c r="BT346" s="338"/>
      <c r="BU346" s="338"/>
      <c r="BV346" s="338"/>
      <c r="BW346" s="338"/>
      <c r="BX346" s="338"/>
      <c r="BY346" s="338"/>
      <c r="BZ346" s="338"/>
      <c r="CA346" s="338"/>
      <c r="CB346" s="338"/>
      <c r="CC346" s="338"/>
      <c r="CD346" s="338"/>
      <c r="CE346" s="338"/>
      <c r="CF346" s="338"/>
      <c r="CG346" s="338"/>
      <c r="CH346" s="338"/>
      <c r="CI346" s="338"/>
      <c r="CJ346" s="338"/>
      <c r="CK346" s="338"/>
      <c r="CL346" s="338"/>
      <c r="CM346" s="338"/>
      <c r="CN346" s="338"/>
      <c r="CO346" s="338"/>
      <c r="CP346" s="338"/>
      <c r="CQ346" s="338"/>
      <c r="CR346" s="338"/>
      <c r="CS346" s="338"/>
      <c r="CT346" s="338"/>
      <c r="CU346" s="338"/>
      <c r="CV346" s="338"/>
      <c r="CW346" s="338"/>
      <c r="CX346" s="338"/>
      <c r="CY346" s="338"/>
      <c r="CZ346" s="338"/>
      <c r="DA346" s="338"/>
      <c r="DB346" s="338"/>
      <c r="DC346" s="338"/>
      <c r="DD346" s="338"/>
      <c r="DE346" s="338"/>
      <c r="DF346" s="338"/>
      <c r="DG346" s="338"/>
    </row>
    <row r="347" spans="1:111">
      <c r="A347" s="156">
        <f>IF(Raming[[#This Row],[Nummering]]=1,SUM($B$9:B347),0)</f>
        <v>0</v>
      </c>
      <c r="B347" s="242">
        <f>IF(Raming[[#This Row],[Hoeveelheid voorzien]]&gt;0,1,0)</f>
        <v>0</v>
      </c>
      <c r="C347" s="113"/>
      <c r="D347" s="113" t="s">
        <v>437</v>
      </c>
      <c r="E347" s="113"/>
      <c r="F347" s="114" t="s">
        <v>438</v>
      </c>
      <c r="G347" s="131"/>
      <c r="H347" s="231"/>
      <c r="I347" s="170"/>
      <c r="J347" s="170" t="s">
        <v>28</v>
      </c>
      <c r="K347" s="118"/>
      <c r="L347" s="326"/>
      <c r="M347" s="45"/>
      <c r="N347" s="46"/>
      <c r="O347" s="160"/>
      <c r="P347" s="73">
        <f>Raming[[#This Row],[Hoeveelheid voorzien]]*Raming[[#This Row],[EHP]]</f>
        <v>0</v>
      </c>
      <c r="Q347" s="100"/>
      <c r="R347" s="74">
        <v>100</v>
      </c>
      <c r="S347" s="75"/>
      <c r="T347" s="76"/>
      <c r="U347" s="77"/>
      <c r="V347" s="78"/>
      <c r="W347" s="79"/>
      <c r="X347" s="80"/>
      <c r="Y347" s="104">
        <f>SUM(Raming[[#This Row],[Aquafin]:[Aandeel 7]])</f>
        <v>100</v>
      </c>
      <c r="Z347" s="318">
        <f>IFERROR(ROUND(Raming[[#This Row],[Hoeveelheid voorzien]]*Raming[[#This Row],[Aquafin]]/100,2),0)</f>
        <v>0</v>
      </c>
      <c r="AA347" s="318">
        <f>IFERROR(ROUND(Raming[[#This Row],[HV1]]*Raming[[#This Row],[EHP]],2),0)</f>
        <v>0</v>
      </c>
      <c r="AB347" s="319">
        <f>IFERROR(ROUND(Raming[[#This Row],[Hoeveelheid voorzien]]*Raming[[#This Row],[Aandeel 2]]/100,2),0)</f>
        <v>0</v>
      </c>
      <c r="AC347" s="319">
        <f>IFERROR(ROUND(Raming[[#This Row],[HV2]]*Raming[[#This Row],[EHP]],2),0)</f>
        <v>0</v>
      </c>
      <c r="AD347" s="320">
        <f>IFERROR(ROUND(Raming[[#This Row],[Hoeveelheid voorzien]]*Raming[[#This Row],[Aandeel 3]]/100,2),0)</f>
        <v>0</v>
      </c>
      <c r="AE347" s="320">
        <f>IFERROR(ROUND(Raming[[#This Row],[HV3]]*Raming[[#This Row],[EHP]],2),0)</f>
        <v>0</v>
      </c>
      <c r="AF347" s="321">
        <f>IFERROR(ROUND(Raming[[#This Row],[Hoeveelheid voorzien]]*Raming[[#This Row],[Aandeel 4]]/100,2),0)</f>
        <v>0</v>
      </c>
      <c r="AG347" s="321">
        <f>IFERROR(ROUND(Raming[[#This Row],[HV4]]*Raming[[#This Row],[EHP]],2),0)</f>
        <v>0</v>
      </c>
      <c r="AH347" s="322">
        <f>IFERROR(ROUND(Raming[[#This Row],[Hoeveelheid voorzien]]*Raming[[#This Row],[Aandeel 5]]/100,2),0)</f>
        <v>0</v>
      </c>
      <c r="AI347" s="322">
        <f>IFERROR(ROUND(Raming[[#This Row],[HV5]]*Raming[[#This Row],[EHP]],2),0)</f>
        <v>0</v>
      </c>
      <c r="AJ347" s="335">
        <f>IFERROR(ROUND(Raming[[#This Row],[Hoeveelheid voorzien]]*Raming[[#This Row],[Aandeel 6]]/100,2),0)</f>
        <v>0</v>
      </c>
      <c r="AK347" s="335">
        <f>IFERROR(ROUND(Raming[[#This Row],[HV6]]*Raming[[#This Row],[EHP]],2),0)</f>
        <v>0</v>
      </c>
      <c r="AL347" s="336">
        <f>IFERROR(ROUND(Raming[[#This Row],[Hoeveelheid voorzien]]*Raming[[#This Row],[Aandeel 7]]/100,2),0)</f>
        <v>0</v>
      </c>
      <c r="AM347" s="336">
        <f>IFERROR(ROUND(Raming[[#This Row],[HV7]]*Raming[[#This Row],[EHP]],2),0)</f>
        <v>0</v>
      </c>
      <c r="AN347" s="108">
        <f>Raming[[#This Row],[HV7]]+Raming[[#This Row],[HV6]]+Raming[[#This Row],[HV5]]+Raming[[#This Row],[HV4]]+Raming[[#This Row],[HV3]]+Raming[[#This Row],[HV2]]+Raming[[#This Row],[HV1]]</f>
        <v>0</v>
      </c>
      <c r="AP347" s="337" t="str">
        <f>IFERROR(ROUND(AVERAGE(Raming[[#This Row],[kolom niet invullen]:[243/001]]),2),"")</f>
        <v/>
      </c>
      <c r="AQ347" s="337"/>
      <c r="AR347" s="337"/>
      <c r="AU347" s="338"/>
      <c r="AV347" s="338"/>
      <c r="AW347" s="338"/>
      <c r="AX347" s="338"/>
      <c r="AY347" s="338"/>
      <c r="AZ347" s="338"/>
      <c r="BA347" s="338"/>
      <c r="BB347" s="338"/>
      <c r="BC347" s="338"/>
      <c r="BD347" s="338"/>
      <c r="BE347" s="338"/>
      <c r="BF347" s="338"/>
      <c r="BG347" s="338"/>
      <c r="BH347" s="338"/>
      <c r="BI347" s="338"/>
      <c r="BJ347" s="338"/>
      <c r="BK347" s="338"/>
      <c r="BL347" s="338"/>
      <c r="BM347" s="338"/>
      <c r="BN347" s="338"/>
      <c r="BO347" s="338"/>
      <c r="BP347" s="338"/>
      <c r="BQ347" s="338"/>
      <c r="BR347" s="338"/>
      <c r="BS347" s="338"/>
      <c r="BT347" s="338"/>
      <c r="BU347" s="338"/>
      <c r="BV347" s="338"/>
      <c r="BW347" s="338"/>
      <c r="BX347" s="338"/>
      <c r="BY347" s="338"/>
      <c r="BZ347" s="338"/>
      <c r="CA347" s="338"/>
      <c r="CB347" s="338"/>
      <c r="CC347" s="338"/>
      <c r="CD347" s="338"/>
      <c r="CE347" s="338"/>
      <c r="CF347" s="338"/>
      <c r="CG347" s="338"/>
      <c r="CH347" s="338"/>
      <c r="CI347" s="338"/>
      <c r="CJ347" s="338"/>
      <c r="CK347" s="338"/>
      <c r="CL347" s="338"/>
      <c r="CM347" s="338"/>
      <c r="CN347" s="338"/>
      <c r="CO347" s="338"/>
      <c r="CP347" s="338"/>
      <c r="CQ347" s="338"/>
      <c r="CR347" s="338"/>
      <c r="CS347" s="338"/>
      <c r="CT347" s="338"/>
      <c r="CU347" s="338"/>
      <c r="CV347" s="338"/>
      <c r="CW347" s="338"/>
      <c r="CX347" s="338"/>
      <c r="CY347" s="338"/>
      <c r="CZ347" s="338"/>
      <c r="DA347" s="338"/>
      <c r="DB347" s="338"/>
      <c r="DC347" s="338"/>
      <c r="DD347" s="338"/>
      <c r="DE347" s="338"/>
      <c r="DF347" s="338"/>
      <c r="DG347" s="338"/>
    </row>
    <row r="348" spans="1:111">
      <c r="A348" s="156">
        <f>IF(Raming[[#This Row],[Nummering]]=1,SUM($B$9:B348),0)</f>
        <v>0</v>
      </c>
      <c r="B348" s="242">
        <f>IF(Raming[[#This Row],[Hoeveelheid voorzien]]&gt;0,1,0)</f>
        <v>0</v>
      </c>
      <c r="C348" s="152"/>
      <c r="D348" s="135" t="s">
        <v>440</v>
      </c>
      <c r="E348" s="134"/>
      <c r="F348" s="137" t="s">
        <v>441</v>
      </c>
      <c r="G348" s="136"/>
      <c r="H348" s="232" t="s">
        <v>439</v>
      </c>
      <c r="I348" s="163"/>
      <c r="J348" s="163" t="s">
        <v>28</v>
      </c>
      <c r="K348" s="118"/>
      <c r="L348" s="327"/>
      <c r="M348" s="48"/>
      <c r="N348" s="95"/>
      <c r="O348" s="160"/>
      <c r="P348" s="73">
        <f>Raming[[#This Row],[Hoeveelheid voorzien]]*Raming[[#This Row],[EHP]]</f>
        <v>0</v>
      </c>
      <c r="Q348" s="100"/>
      <c r="R348" s="74">
        <v>100</v>
      </c>
      <c r="S348" s="75"/>
      <c r="T348" s="76"/>
      <c r="U348" s="77"/>
      <c r="V348" s="78"/>
      <c r="W348" s="79"/>
      <c r="X348" s="80"/>
      <c r="Y348" s="104">
        <f>SUM(Raming[[#This Row],[Aquafin]:[Aandeel 7]])</f>
        <v>100</v>
      </c>
      <c r="Z348" s="318">
        <f>IFERROR(ROUND(Raming[[#This Row],[Hoeveelheid voorzien]]*Raming[[#This Row],[Aquafin]]/100,2),0)</f>
        <v>0</v>
      </c>
      <c r="AA348" s="318">
        <f>IFERROR(ROUND(Raming[[#This Row],[HV1]]*Raming[[#This Row],[EHP]],2),0)</f>
        <v>0</v>
      </c>
      <c r="AB348" s="319">
        <f>IFERROR(ROUND(Raming[[#This Row],[Hoeveelheid voorzien]]*Raming[[#This Row],[Aandeel 2]]/100,2),0)</f>
        <v>0</v>
      </c>
      <c r="AC348" s="319">
        <f>IFERROR(ROUND(Raming[[#This Row],[HV2]]*Raming[[#This Row],[EHP]],2),0)</f>
        <v>0</v>
      </c>
      <c r="AD348" s="320">
        <f>IFERROR(ROUND(Raming[[#This Row],[Hoeveelheid voorzien]]*Raming[[#This Row],[Aandeel 3]]/100,2),0)</f>
        <v>0</v>
      </c>
      <c r="AE348" s="320">
        <f>IFERROR(ROUND(Raming[[#This Row],[HV3]]*Raming[[#This Row],[EHP]],2),0)</f>
        <v>0</v>
      </c>
      <c r="AF348" s="321">
        <f>IFERROR(ROUND(Raming[[#This Row],[Hoeveelheid voorzien]]*Raming[[#This Row],[Aandeel 4]]/100,2),0)</f>
        <v>0</v>
      </c>
      <c r="AG348" s="321">
        <f>IFERROR(ROUND(Raming[[#This Row],[HV4]]*Raming[[#This Row],[EHP]],2),0)</f>
        <v>0</v>
      </c>
      <c r="AH348" s="322">
        <f>IFERROR(ROUND(Raming[[#This Row],[Hoeveelheid voorzien]]*Raming[[#This Row],[Aandeel 5]]/100,2),0)</f>
        <v>0</v>
      </c>
      <c r="AI348" s="322">
        <f>IFERROR(ROUND(Raming[[#This Row],[HV5]]*Raming[[#This Row],[EHP]],2),0)</f>
        <v>0</v>
      </c>
      <c r="AJ348" s="335">
        <f>IFERROR(ROUND(Raming[[#This Row],[Hoeveelheid voorzien]]*Raming[[#This Row],[Aandeel 6]]/100,2),0)</f>
        <v>0</v>
      </c>
      <c r="AK348" s="335">
        <f>IFERROR(ROUND(Raming[[#This Row],[HV6]]*Raming[[#This Row],[EHP]],2),0)</f>
        <v>0</v>
      </c>
      <c r="AL348" s="336">
        <f>IFERROR(ROUND(Raming[[#This Row],[Hoeveelheid voorzien]]*Raming[[#This Row],[Aandeel 7]]/100,2),0)</f>
        <v>0</v>
      </c>
      <c r="AM348" s="336">
        <f>IFERROR(ROUND(Raming[[#This Row],[HV7]]*Raming[[#This Row],[EHP]],2),0)</f>
        <v>0</v>
      </c>
      <c r="AN348" s="108">
        <f>Raming[[#This Row],[HV7]]+Raming[[#This Row],[HV6]]+Raming[[#This Row],[HV5]]+Raming[[#This Row],[HV4]]+Raming[[#This Row],[HV3]]+Raming[[#This Row],[HV2]]+Raming[[#This Row],[HV1]]</f>
        <v>0</v>
      </c>
      <c r="AP348" s="337" t="str">
        <f>IFERROR(ROUND(AVERAGE(Raming[[#This Row],[kolom niet invullen]:[243/001]]),2),"")</f>
        <v/>
      </c>
      <c r="AQ348" s="337"/>
      <c r="AR348" s="337"/>
      <c r="AU348" s="338"/>
      <c r="AV348" s="338"/>
      <c r="AW348" s="338"/>
      <c r="AX348" s="338"/>
      <c r="AY348" s="338"/>
      <c r="AZ348" s="338"/>
      <c r="BA348" s="338"/>
      <c r="BB348" s="338"/>
      <c r="BC348" s="338"/>
      <c r="BD348" s="338"/>
      <c r="BE348" s="338"/>
      <c r="BF348" s="338"/>
      <c r="BG348" s="338"/>
      <c r="BH348" s="338"/>
      <c r="BI348" s="338"/>
      <c r="BJ348" s="338"/>
      <c r="BK348" s="338"/>
      <c r="BL348" s="338"/>
      <c r="BM348" s="338"/>
      <c r="BN348" s="338"/>
      <c r="BO348" s="338"/>
      <c r="BP348" s="338"/>
      <c r="BQ348" s="338"/>
      <c r="BR348" s="338"/>
      <c r="BS348" s="338"/>
      <c r="BT348" s="338"/>
      <c r="BU348" s="338"/>
      <c r="BV348" s="338"/>
      <c r="BW348" s="338"/>
      <c r="BX348" s="338"/>
      <c r="BY348" s="338"/>
      <c r="BZ348" s="338"/>
      <c r="CA348" s="338"/>
      <c r="CB348" s="338"/>
      <c r="CC348" s="338"/>
      <c r="CD348" s="338"/>
      <c r="CE348" s="338"/>
      <c r="CF348" s="338"/>
      <c r="CG348" s="338"/>
      <c r="CH348" s="338"/>
      <c r="CI348" s="338"/>
      <c r="CJ348" s="338"/>
      <c r="CK348" s="338"/>
      <c r="CL348" s="338"/>
      <c r="CM348" s="338"/>
      <c r="CN348" s="338"/>
      <c r="CO348" s="338"/>
      <c r="CP348" s="338"/>
      <c r="CQ348" s="338"/>
      <c r="CR348" s="338"/>
      <c r="CS348" s="338"/>
      <c r="CT348" s="338"/>
      <c r="CU348" s="338"/>
      <c r="CV348" s="338"/>
      <c r="CW348" s="338"/>
      <c r="CX348" s="338"/>
      <c r="CY348" s="338"/>
      <c r="CZ348" s="338"/>
      <c r="DA348" s="338"/>
      <c r="DB348" s="338"/>
      <c r="DC348" s="338"/>
      <c r="DD348" s="338"/>
      <c r="DE348" s="338"/>
      <c r="DF348" s="338"/>
      <c r="DG348" s="338"/>
    </row>
    <row r="349" spans="1:111">
      <c r="A349" s="156">
        <f>IF(Raming[[#This Row],[Nummering]]=1,SUM($B$9:B349),0)</f>
        <v>196</v>
      </c>
      <c r="B349" s="242">
        <f>IF(Raming[[#This Row],[Hoeveelheid voorzien]]&gt;0,1,0)</f>
        <v>1</v>
      </c>
      <c r="C349" s="93" t="s">
        <v>55</v>
      </c>
      <c r="D349" s="47" t="s">
        <v>442</v>
      </c>
      <c r="E349" s="49" t="s">
        <v>404</v>
      </c>
      <c r="F349" s="127" t="s">
        <v>443</v>
      </c>
      <c r="G349" s="22"/>
      <c r="H349" s="233"/>
      <c r="I349" s="163" t="s">
        <v>58</v>
      </c>
      <c r="J349" s="163" t="s">
        <v>62</v>
      </c>
      <c r="K349" s="118">
        <v>43.53</v>
      </c>
      <c r="L349" s="327"/>
      <c r="M349" s="48" t="s">
        <v>444</v>
      </c>
      <c r="N349" s="95" t="s">
        <v>713</v>
      </c>
      <c r="O349" s="160">
        <v>68</v>
      </c>
      <c r="P349" s="73">
        <f>Raming[[#This Row],[Hoeveelheid voorzien]]*Raming[[#This Row],[EHP]]</f>
        <v>2960.04</v>
      </c>
      <c r="Q349" s="100" t="s">
        <v>64</v>
      </c>
      <c r="R349" s="74">
        <v>100</v>
      </c>
      <c r="S349" s="75"/>
      <c r="T349" s="76"/>
      <c r="U349" s="77"/>
      <c r="V349" s="78"/>
      <c r="W349" s="79"/>
      <c r="X349" s="80"/>
      <c r="Y349" s="104">
        <f>SUM(Raming[[#This Row],[Aquafin]:[Aandeel 7]])</f>
        <v>100</v>
      </c>
      <c r="Z349" s="318">
        <f>IFERROR(ROUND(Raming[[#This Row],[Hoeveelheid voorzien]]*Raming[[#This Row],[Aquafin]]/100,2),0)</f>
        <v>68</v>
      </c>
      <c r="AA349" s="318">
        <f>IFERROR(ROUND(Raming[[#This Row],[HV1]]*Raming[[#This Row],[EHP]],2),0)</f>
        <v>2960.04</v>
      </c>
      <c r="AB349" s="319">
        <f>IFERROR(ROUND(Raming[[#This Row],[Hoeveelheid voorzien]]*Raming[[#This Row],[Aandeel 2]]/100,2),0)</f>
        <v>0</v>
      </c>
      <c r="AC349" s="319">
        <f>IFERROR(ROUND(Raming[[#This Row],[HV2]]*Raming[[#This Row],[EHP]],2),0)</f>
        <v>0</v>
      </c>
      <c r="AD349" s="320">
        <f>IFERROR(ROUND(Raming[[#This Row],[Hoeveelheid voorzien]]*Raming[[#This Row],[Aandeel 3]]/100,2),0)</f>
        <v>0</v>
      </c>
      <c r="AE349" s="320">
        <f>IFERROR(ROUND(Raming[[#This Row],[HV3]]*Raming[[#This Row],[EHP]],2),0)</f>
        <v>0</v>
      </c>
      <c r="AF349" s="321">
        <f>IFERROR(ROUND(Raming[[#This Row],[Hoeveelheid voorzien]]*Raming[[#This Row],[Aandeel 4]]/100,2),0)</f>
        <v>0</v>
      </c>
      <c r="AG349" s="321">
        <f>IFERROR(ROUND(Raming[[#This Row],[HV4]]*Raming[[#This Row],[EHP]],2),0)</f>
        <v>0</v>
      </c>
      <c r="AH349" s="322">
        <f>IFERROR(ROUND(Raming[[#This Row],[Hoeveelheid voorzien]]*Raming[[#This Row],[Aandeel 5]]/100,2),0)</f>
        <v>0</v>
      </c>
      <c r="AI349" s="322">
        <f>IFERROR(ROUND(Raming[[#This Row],[HV5]]*Raming[[#This Row],[EHP]],2),0)</f>
        <v>0</v>
      </c>
      <c r="AJ349" s="335">
        <f>IFERROR(ROUND(Raming[[#This Row],[Hoeveelheid voorzien]]*Raming[[#This Row],[Aandeel 6]]/100,2),0)</f>
        <v>0</v>
      </c>
      <c r="AK349" s="335">
        <f>IFERROR(ROUND(Raming[[#This Row],[HV6]]*Raming[[#This Row],[EHP]],2),0)</f>
        <v>0</v>
      </c>
      <c r="AL349" s="336">
        <f>IFERROR(ROUND(Raming[[#This Row],[Hoeveelheid voorzien]]*Raming[[#This Row],[Aandeel 7]]/100,2),0)</f>
        <v>0</v>
      </c>
      <c r="AM349" s="336">
        <f>IFERROR(ROUND(Raming[[#This Row],[HV7]]*Raming[[#This Row],[EHP]],2),0)</f>
        <v>0</v>
      </c>
      <c r="AN349" s="108">
        <f>Raming[[#This Row],[HV7]]+Raming[[#This Row],[HV6]]+Raming[[#This Row],[HV5]]+Raming[[#This Row],[HV4]]+Raming[[#This Row],[HV3]]+Raming[[#This Row],[HV2]]+Raming[[#This Row],[HV1]]</f>
        <v>68</v>
      </c>
      <c r="AP349" s="337" t="str">
        <f>IFERROR(ROUND(AVERAGE(Raming[[#This Row],[kolom niet invullen]:[243/001]]),2),"")</f>
        <v/>
      </c>
      <c r="AQ349" s="337"/>
      <c r="AR349" s="337"/>
      <c r="AU349" s="338"/>
      <c r="AV349" s="338"/>
      <c r="AW349" s="338"/>
      <c r="AX349" s="338"/>
      <c r="AY349" s="338"/>
      <c r="AZ349" s="338"/>
      <c r="BA349" s="338"/>
      <c r="BB349" s="338"/>
      <c r="BC349" s="338"/>
      <c r="BD349" s="338"/>
      <c r="BE349" s="338"/>
      <c r="BF349" s="338"/>
      <c r="BG349" s="338"/>
      <c r="BH349" s="338"/>
      <c r="BI349" s="338"/>
      <c r="BJ349" s="338"/>
      <c r="BK349" s="338"/>
      <c r="BL349" s="338"/>
      <c r="BM349" s="338"/>
      <c r="BN349" s="338"/>
      <c r="BO349" s="338"/>
      <c r="BP349" s="338"/>
      <c r="BQ349" s="338"/>
      <c r="BR349" s="338"/>
      <c r="BS349" s="338"/>
      <c r="BT349" s="338"/>
      <c r="BU349" s="338"/>
      <c r="BV349" s="338"/>
      <c r="BW349" s="338"/>
      <c r="BX349" s="338"/>
      <c r="BY349" s="338"/>
      <c r="BZ349" s="338"/>
      <c r="CA349" s="338"/>
      <c r="CB349" s="338"/>
      <c r="CC349" s="338"/>
      <c r="CD349" s="338"/>
      <c r="CE349" s="338"/>
      <c r="CF349" s="338"/>
      <c r="CG349" s="338"/>
      <c r="CH349" s="338"/>
      <c r="CI349" s="338"/>
      <c r="CJ349" s="338"/>
      <c r="CK349" s="338"/>
      <c r="CL349" s="338"/>
      <c r="CM349" s="338"/>
      <c r="CN349" s="338"/>
      <c r="CO349" s="338"/>
      <c r="CP349" s="338"/>
      <c r="CQ349" s="338"/>
      <c r="CR349" s="338"/>
      <c r="CS349" s="338"/>
      <c r="CT349" s="338"/>
      <c r="CU349" s="338"/>
      <c r="CV349" s="338"/>
      <c r="CW349" s="338"/>
      <c r="CX349" s="338"/>
      <c r="CY349" s="338"/>
      <c r="CZ349" s="338"/>
      <c r="DA349" s="338"/>
      <c r="DB349" s="338"/>
      <c r="DC349" s="338"/>
      <c r="DD349" s="338"/>
      <c r="DE349" s="338"/>
      <c r="DF349" s="338"/>
      <c r="DG349" s="338"/>
    </row>
    <row r="350" spans="1:111">
      <c r="A350" s="156">
        <f>IF(Raming[[#This Row],[Nummering]]=1,SUM($B$9:B350),0)</f>
        <v>0</v>
      </c>
      <c r="B350" s="242">
        <f>IF(Raming[[#This Row],[Hoeveelheid voorzien]]&gt;0,1,0)</f>
        <v>0</v>
      </c>
      <c r="C350" s="152"/>
      <c r="D350" s="135" t="s">
        <v>445</v>
      </c>
      <c r="E350" s="134"/>
      <c r="F350" s="135" t="s">
        <v>446</v>
      </c>
      <c r="G350" s="136"/>
      <c r="H350" s="232" t="s">
        <v>447</v>
      </c>
      <c r="I350" s="163"/>
      <c r="J350" s="163" t="s">
        <v>28</v>
      </c>
      <c r="K350" s="118" t="s">
        <v>28</v>
      </c>
      <c r="L350" s="327"/>
      <c r="M350" s="48"/>
      <c r="N350" s="95"/>
      <c r="O350" s="160"/>
      <c r="P350" s="73"/>
      <c r="Q350" s="100"/>
      <c r="R350" s="74">
        <v>100</v>
      </c>
      <c r="S350" s="75"/>
      <c r="T350" s="76"/>
      <c r="U350" s="77"/>
      <c r="V350" s="78"/>
      <c r="W350" s="79"/>
      <c r="X350" s="80"/>
      <c r="Y350" s="104">
        <f>SUM(Raming[[#This Row],[Aquafin]:[Aandeel 7]])</f>
        <v>100</v>
      </c>
      <c r="Z350" s="318">
        <f>IFERROR(ROUND(Raming[[#This Row],[Hoeveelheid voorzien]]*Raming[[#This Row],[Aquafin]]/100,2),0)</f>
        <v>0</v>
      </c>
      <c r="AA350" s="318">
        <f>IFERROR(ROUND(Raming[[#This Row],[HV1]]*Raming[[#This Row],[EHP]],2),0)</f>
        <v>0</v>
      </c>
      <c r="AB350" s="319">
        <f>IFERROR(ROUND(Raming[[#This Row],[Hoeveelheid voorzien]]*Raming[[#This Row],[Aandeel 2]]/100,2),0)</f>
        <v>0</v>
      </c>
      <c r="AC350" s="319">
        <f>IFERROR(ROUND(Raming[[#This Row],[HV2]]*Raming[[#This Row],[EHP]],2),0)</f>
        <v>0</v>
      </c>
      <c r="AD350" s="320">
        <f>IFERROR(ROUND(Raming[[#This Row],[Hoeveelheid voorzien]]*Raming[[#This Row],[Aandeel 3]]/100,2),0)</f>
        <v>0</v>
      </c>
      <c r="AE350" s="320">
        <f>IFERROR(ROUND(Raming[[#This Row],[HV3]]*Raming[[#This Row],[EHP]],2),0)</f>
        <v>0</v>
      </c>
      <c r="AF350" s="321">
        <f>IFERROR(ROUND(Raming[[#This Row],[Hoeveelheid voorzien]]*Raming[[#This Row],[Aandeel 4]]/100,2),0)</f>
        <v>0</v>
      </c>
      <c r="AG350" s="321">
        <f>IFERROR(ROUND(Raming[[#This Row],[HV4]]*Raming[[#This Row],[EHP]],2),0)</f>
        <v>0</v>
      </c>
      <c r="AH350" s="322">
        <f>IFERROR(ROUND(Raming[[#This Row],[Hoeveelheid voorzien]]*Raming[[#This Row],[Aandeel 5]]/100,2),0)</f>
        <v>0</v>
      </c>
      <c r="AI350" s="322">
        <f>IFERROR(ROUND(Raming[[#This Row],[HV5]]*Raming[[#This Row],[EHP]],2),0)</f>
        <v>0</v>
      </c>
      <c r="AJ350" s="335">
        <f>IFERROR(ROUND(Raming[[#This Row],[Hoeveelheid voorzien]]*Raming[[#This Row],[Aandeel 6]]/100,2),0)</f>
        <v>0</v>
      </c>
      <c r="AK350" s="335">
        <f>IFERROR(ROUND(Raming[[#This Row],[HV6]]*Raming[[#This Row],[EHP]],2),0)</f>
        <v>0</v>
      </c>
      <c r="AL350" s="336">
        <f>IFERROR(ROUND(Raming[[#This Row],[Hoeveelheid voorzien]]*Raming[[#This Row],[Aandeel 7]]/100,2),0)</f>
        <v>0</v>
      </c>
      <c r="AM350" s="336">
        <f>IFERROR(ROUND(Raming[[#This Row],[HV7]]*Raming[[#This Row],[EHP]],2),0)</f>
        <v>0</v>
      </c>
      <c r="AN350" s="108">
        <f>Raming[[#This Row],[HV7]]+Raming[[#This Row],[HV6]]+Raming[[#This Row],[HV5]]+Raming[[#This Row],[HV4]]+Raming[[#This Row],[HV3]]+Raming[[#This Row],[HV2]]+Raming[[#This Row],[HV1]]</f>
        <v>0</v>
      </c>
      <c r="AP350" s="337" t="str">
        <f>IFERROR(ROUND(AVERAGE(Raming[[#This Row],[kolom niet invullen]:[243/001]]),2),"")</f>
        <v/>
      </c>
      <c r="AQ350" s="337"/>
      <c r="AR350" s="337"/>
      <c r="AU350" s="338"/>
      <c r="AV350" s="338"/>
      <c r="AW350" s="338"/>
      <c r="AX350" s="338"/>
      <c r="AY350" s="338"/>
      <c r="AZ350" s="338"/>
      <c r="BA350" s="338"/>
      <c r="BB350" s="338"/>
      <c r="BC350" s="338"/>
      <c r="BD350" s="338"/>
      <c r="BE350" s="338"/>
      <c r="BF350" s="338"/>
      <c r="BG350" s="338"/>
      <c r="BH350" s="338"/>
      <c r="BI350" s="338"/>
      <c r="BJ350" s="338"/>
      <c r="BK350" s="338"/>
      <c r="BL350" s="338"/>
      <c r="BM350" s="338"/>
      <c r="BN350" s="338"/>
      <c r="BO350" s="338"/>
      <c r="BP350" s="338"/>
      <c r="BQ350" s="338"/>
      <c r="BR350" s="338"/>
      <c r="BS350" s="338"/>
      <c r="BT350" s="338"/>
      <c r="BU350" s="338"/>
      <c r="BV350" s="338"/>
      <c r="BW350" s="338"/>
      <c r="BX350" s="338"/>
      <c r="BY350" s="338"/>
      <c r="BZ350" s="338"/>
      <c r="CA350" s="338"/>
      <c r="CB350" s="338"/>
      <c r="CC350" s="338"/>
      <c r="CD350" s="338"/>
      <c r="CE350" s="338"/>
      <c r="CF350" s="338"/>
      <c r="CG350" s="338"/>
      <c r="CH350" s="338"/>
      <c r="CI350" s="338"/>
      <c r="CJ350" s="338"/>
      <c r="CK350" s="338"/>
      <c r="CL350" s="338"/>
      <c r="CM350" s="338"/>
      <c r="CN350" s="338"/>
      <c r="CO350" s="338"/>
      <c r="CP350" s="338"/>
      <c r="CQ350" s="338"/>
      <c r="CR350" s="338"/>
      <c r="CS350" s="338"/>
      <c r="CT350" s="338"/>
      <c r="CU350" s="338"/>
      <c r="CV350" s="338"/>
      <c r="CW350" s="338"/>
      <c r="CX350" s="338"/>
      <c r="CY350" s="338"/>
      <c r="CZ350" s="338"/>
      <c r="DA350" s="338"/>
      <c r="DB350" s="338"/>
      <c r="DC350" s="338"/>
      <c r="DD350" s="338"/>
      <c r="DE350" s="338"/>
      <c r="DF350" s="338"/>
      <c r="DG350" s="338"/>
    </row>
    <row r="351" spans="1:111">
      <c r="A351" s="156">
        <f>IF(Raming[[#This Row],[Nummering]]=1,SUM($B$9:B351),0)</f>
        <v>197</v>
      </c>
      <c r="B351" s="242">
        <f>IF(Raming[[#This Row],[Hoeveelheid voorzien]]&gt;0,1,0)</f>
        <v>1</v>
      </c>
      <c r="C351" s="93" t="s">
        <v>55</v>
      </c>
      <c r="D351" s="47" t="s">
        <v>448</v>
      </c>
      <c r="E351" s="49" t="s">
        <v>404</v>
      </c>
      <c r="F351" s="47" t="s">
        <v>449</v>
      </c>
      <c r="G351" s="22"/>
      <c r="H351" s="233"/>
      <c r="I351" s="163" t="s">
        <v>58</v>
      </c>
      <c r="J351" s="163" t="s">
        <v>62</v>
      </c>
      <c r="K351" s="118">
        <v>42.79</v>
      </c>
      <c r="L351" s="327"/>
      <c r="M351" s="48"/>
      <c r="N351" s="95" t="s">
        <v>713</v>
      </c>
      <c r="O351" s="160">
        <v>68</v>
      </c>
      <c r="P351" s="73">
        <f>Raming[[#This Row],[Hoeveelheid voorzien]]*Raming[[#This Row],[EHP]]</f>
        <v>2909.72</v>
      </c>
      <c r="Q351" s="100" t="s">
        <v>64</v>
      </c>
      <c r="R351" s="74">
        <v>100</v>
      </c>
      <c r="S351" s="75"/>
      <c r="T351" s="76"/>
      <c r="U351" s="77"/>
      <c r="V351" s="78"/>
      <c r="W351" s="79"/>
      <c r="X351" s="80"/>
      <c r="Y351" s="104">
        <f>SUM(Raming[[#This Row],[Aquafin]:[Aandeel 7]])</f>
        <v>100</v>
      </c>
      <c r="Z351" s="318">
        <f>IFERROR(ROUND(Raming[[#This Row],[Hoeveelheid voorzien]]*Raming[[#This Row],[Aquafin]]/100,2),0)</f>
        <v>68</v>
      </c>
      <c r="AA351" s="318">
        <f>IFERROR(ROUND(Raming[[#This Row],[HV1]]*Raming[[#This Row],[EHP]],2),0)</f>
        <v>2909.72</v>
      </c>
      <c r="AB351" s="319">
        <f>IFERROR(ROUND(Raming[[#This Row],[Hoeveelheid voorzien]]*Raming[[#This Row],[Aandeel 2]]/100,2),0)</f>
        <v>0</v>
      </c>
      <c r="AC351" s="319">
        <f>IFERROR(ROUND(Raming[[#This Row],[HV2]]*Raming[[#This Row],[EHP]],2),0)</f>
        <v>0</v>
      </c>
      <c r="AD351" s="320">
        <f>IFERROR(ROUND(Raming[[#This Row],[Hoeveelheid voorzien]]*Raming[[#This Row],[Aandeel 3]]/100,2),0)</f>
        <v>0</v>
      </c>
      <c r="AE351" s="320">
        <f>IFERROR(ROUND(Raming[[#This Row],[HV3]]*Raming[[#This Row],[EHP]],2),0)</f>
        <v>0</v>
      </c>
      <c r="AF351" s="321">
        <f>IFERROR(ROUND(Raming[[#This Row],[Hoeveelheid voorzien]]*Raming[[#This Row],[Aandeel 4]]/100,2),0)</f>
        <v>0</v>
      </c>
      <c r="AG351" s="321">
        <f>IFERROR(ROUND(Raming[[#This Row],[HV4]]*Raming[[#This Row],[EHP]],2),0)</f>
        <v>0</v>
      </c>
      <c r="AH351" s="322">
        <f>IFERROR(ROUND(Raming[[#This Row],[Hoeveelheid voorzien]]*Raming[[#This Row],[Aandeel 5]]/100,2),0)</f>
        <v>0</v>
      </c>
      <c r="AI351" s="322">
        <f>IFERROR(ROUND(Raming[[#This Row],[HV5]]*Raming[[#This Row],[EHP]],2),0)</f>
        <v>0</v>
      </c>
      <c r="AJ351" s="335">
        <f>IFERROR(ROUND(Raming[[#This Row],[Hoeveelheid voorzien]]*Raming[[#This Row],[Aandeel 6]]/100,2),0)</f>
        <v>0</v>
      </c>
      <c r="AK351" s="335">
        <f>IFERROR(ROUND(Raming[[#This Row],[HV6]]*Raming[[#This Row],[EHP]],2),0)</f>
        <v>0</v>
      </c>
      <c r="AL351" s="336">
        <f>IFERROR(ROUND(Raming[[#This Row],[Hoeveelheid voorzien]]*Raming[[#This Row],[Aandeel 7]]/100,2),0)</f>
        <v>0</v>
      </c>
      <c r="AM351" s="336">
        <f>IFERROR(ROUND(Raming[[#This Row],[HV7]]*Raming[[#This Row],[EHP]],2),0)</f>
        <v>0</v>
      </c>
      <c r="AN351" s="108">
        <f>Raming[[#This Row],[HV7]]+Raming[[#This Row],[HV6]]+Raming[[#This Row],[HV5]]+Raming[[#This Row],[HV4]]+Raming[[#This Row],[HV3]]+Raming[[#This Row],[HV2]]+Raming[[#This Row],[HV1]]</f>
        <v>68</v>
      </c>
      <c r="AP351" s="337" t="str">
        <f>IFERROR(ROUND(AVERAGE(Raming[[#This Row],[kolom niet invullen]:[243/001]]),2),"")</f>
        <v/>
      </c>
      <c r="AQ351" s="337"/>
      <c r="AR351" s="337"/>
      <c r="AU351" s="338"/>
      <c r="AV351" s="338"/>
      <c r="AW351" s="338"/>
      <c r="AX351" s="338"/>
      <c r="AY351" s="338"/>
      <c r="AZ351" s="338"/>
      <c r="BA351" s="338"/>
      <c r="BB351" s="338"/>
      <c r="BC351" s="338"/>
      <c r="BD351" s="338"/>
      <c r="BE351" s="338"/>
      <c r="BF351" s="338"/>
      <c r="BG351" s="338"/>
      <c r="BH351" s="338"/>
      <c r="BI351" s="338"/>
      <c r="BJ351" s="338"/>
      <c r="BK351" s="338"/>
      <c r="BL351" s="338"/>
      <c r="BM351" s="338"/>
      <c r="BN351" s="338"/>
      <c r="BO351" s="338"/>
      <c r="BP351" s="338"/>
      <c r="BQ351" s="338"/>
      <c r="BR351" s="338"/>
      <c r="BS351" s="338"/>
      <c r="BT351" s="338"/>
      <c r="BU351" s="338"/>
      <c r="BV351" s="338"/>
      <c r="BW351" s="338"/>
      <c r="BX351" s="338"/>
      <c r="BY351" s="338"/>
      <c r="BZ351" s="338"/>
      <c r="CA351" s="338"/>
      <c r="CB351" s="338"/>
      <c r="CC351" s="338"/>
      <c r="CD351" s="338"/>
      <c r="CE351" s="338"/>
      <c r="CF351" s="338"/>
      <c r="CG351" s="338"/>
      <c r="CH351" s="338"/>
      <c r="CI351" s="338"/>
      <c r="CJ351" s="338"/>
      <c r="CK351" s="338"/>
      <c r="CL351" s="338"/>
      <c r="CM351" s="338"/>
      <c r="CN351" s="338"/>
      <c r="CO351" s="338"/>
      <c r="CP351" s="338"/>
      <c r="CQ351" s="338"/>
      <c r="CR351" s="338"/>
      <c r="CS351" s="338"/>
      <c r="CT351" s="338"/>
      <c r="CU351" s="338"/>
      <c r="CV351" s="338"/>
      <c r="CW351" s="338"/>
      <c r="CX351" s="338"/>
      <c r="CY351" s="338"/>
      <c r="CZ351" s="338"/>
      <c r="DA351" s="338"/>
      <c r="DB351" s="338"/>
      <c r="DC351" s="338"/>
      <c r="DD351" s="338"/>
      <c r="DE351" s="338"/>
      <c r="DF351" s="338"/>
      <c r="DG351" s="338"/>
    </row>
    <row r="352" spans="1:111" ht="22.5">
      <c r="A352" s="156">
        <f>IF(Raming[[#This Row],[Nummering]]=1,SUM($B$9:B352),0)</f>
        <v>198</v>
      </c>
      <c r="B352" s="242">
        <f>IF(Raming[[#This Row],[Hoeveelheid voorzien]]&gt;0,1,0)</f>
        <v>1</v>
      </c>
      <c r="C352" s="93" t="s">
        <v>60</v>
      </c>
      <c r="D352" s="3"/>
      <c r="E352" s="284" t="s">
        <v>405</v>
      </c>
      <c r="F352" s="126"/>
      <c r="G352" s="126" t="s">
        <v>683</v>
      </c>
      <c r="H352" s="232" t="s">
        <v>450</v>
      </c>
      <c r="I352" s="285" t="s">
        <v>58</v>
      </c>
      <c r="J352" s="285" t="s">
        <v>68</v>
      </c>
      <c r="K352" s="94">
        <v>9</v>
      </c>
      <c r="L352" s="327"/>
      <c r="M352" s="157" t="s">
        <v>804</v>
      </c>
      <c r="N352" s="95" t="s">
        <v>713</v>
      </c>
      <c r="O352" s="160">
        <v>64</v>
      </c>
      <c r="P352" s="73">
        <f>Raming[[#This Row],[Hoeveelheid voorzien]]*Raming[[#This Row],[EHP]]</f>
        <v>576</v>
      </c>
      <c r="Q352" s="100" t="s">
        <v>64</v>
      </c>
      <c r="R352" s="74">
        <v>100</v>
      </c>
      <c r="S352" s="75"/>
      <c r="T352" s="76"/>
      <c r="U352" s="77"/>
      <c r="V352" s="78"/>
      <c r="W352" s="79"/>
      <c r="X352" s="80"/>
      <c r="Y352" s="104">
        <f>SUM(Raming[[#This Row],[Aquafin]:[Aandeel 7]])</f>
        <v>100</v>
      </c>
      <c r="Z352" s="318">
        <f>IFERROR(ROUND(Raming[[#This Row],[Hoeveelheid voorzien]]*Raming[[#This Row],[Aquafin]]/100,2),0)</f>
        <v>64</v>
      </c>
      <c r="AA352" s="318">
        <f>IFERROR(ROUND(Raming[[#This Row],[HV1]]*Raming[[#This Row],[EHP]],2),0)</f>
        <v>576</v>
      </c>
      <c r="AB352" s="319">
        <f>IFERROR(ROUND(Raming[[#This Row],[Hoeveelheid voorzien]]*Raming[[#This Row],[Aandeel 2]]/100,2),0)</f>
        <v>0</v>
      </c>
      <c r="AC352" s="319">
        <f>IFERROR(ROUND(Raming[[#This Row],[HV2]]*Raming[[#This Row],[EHP]],2),0)</f>
        <v>0</v>
      </c>
      <c r="AD352" s="320">
        <f>IFERROR(ROUND(Raming[[#This Row],[Hoeveelheid voorzien]]*Raming[[#This Row],[Aandeel 3]]/100,2),0)</f>
        <v>0</v>
      </c>
      <c r="AE352" s="320">
        <f>IFERROR(ROUND(Raming[[#This Row],[HV3]]*Raming[[#This Row],[EHP]],2),0)</f>
        <v>0</v>
      </c>
      <c r="AF352" s="321">
        <f>IFERROR(ROUND(Raming[[#This Row],[Hoeveelheid voorzien]]*Raming[[#This Row],[Aandeel 4]]/100,2),0)</f>
        <v>0</v>
      </c>
      <c r="AG352" s="321">
        <f>IFERROR(ROUND(Raming[[#This Row],[HV4]]*Raming[[#This Row],[EHP]],2),0)</f>
        <v>0</v>
      </c>
      <c r="AH352" s="322">
        <f>IFERROR(ROUND(Raming[[#This Row],[Hoeveelheid voorzien]]*Raming[[#This Row],[Aandeel 5]]/100,2),0)</f>
        <v>0</v>
      </c>
      <c r="AI352" s="322">
        <f>IFERROR(ROUND(Raming[[#This Row],[HV5]]*Raming[[#This Row],[EHP]],2),0)</f>
        <v>0</v>
      </c>
      <c r="AJ352" s="335">
        <f>IFERROR(ROUND(Raming[[#This Row],[Hoeveelheid voorzien]]*Raming[[#This Row],[Aandeel 6]]/100,2),0)</f>
        <v>0</v>
      </c>
      <c r="AK352" s="335">
        <f>IFERROR(ROUND(Raming[[#This Row],[HV6]]*Raming[[#This Row],[EHP]],2),0)</f>
        <v>0</v>
      </c>
      <c r="AL352" s="336">
        <f>IFERROR(ROUND(Raming[[#This Row],[Hoeveelheid voorzien]]*Raming[[#This Row],[Aandeel 7]]/100,2),0)</f>
        <v>0</v>
      </c>
      <c r="AM352" s="336">
        <f>IFERROR(ROUND(Raming[[#This Row],[HV7]]*Raming[[#This Row],[EHP]],2),0)</f>
        <v>0</v>
      </c>
      <c r="AN352" s="108">
        <f>Raming[[#This Row],[HV7]]+Raming[[#This Row],[HV6]]+Raming[[#This Row],[HV5]]+Raming[[#This Row],[HV4]]+Raming[[#This Row],[HV3]]+Raming[[#This Row],[HV2]]+Raming[[#This Row],[HV1]]</f>
        <v>64</v>
      </c>
      <c r="AP352" s="337" t="str">
        <f>IFERROR(ROUND(AVERAGE(Raming[[#This Row],[kolom niet invullen]:[243/001]]),2),"")</f>
        <v/>
      </c>
      <c r="AQ352" s="337"/>
      <c r="AR352" s="337"/>
      <c r="AU352" s="338"/>
      <c r="AV352" s="338"/>
      <c r="AW352" s="338"/>
      <c r="AX352" s="338"/>
      <c r="AY352" s="338"/>
      <c r="AZ352" s="338"/>
      <c r="BA352" s="338"/>
      <c r="BB352" s="338"/>
      <c r="BC352" s="338"/>
      <c r="BD352" s="338"/>
      <c r="BE352" s="338"/>
      <c r="BF352" s="338"/>
      <c r="BG352" s="338"/>
      <c r="BH352" s="338"/>
      <c r="BI352" s="338"/>
      <c r="BJ352" s="338"/>
      <c r="BK352" s="338"/>
      <c r="BL352" s="338"/>
      <c r="BM352" s="338"/>
      <c r="BN352" s="338"/>
      <c r="BO352" s="338"/>
      <c r="BP352" s="338"/>
      <c r="BQ352" s="338"/>
      <c r="BR352" s="338"/>
      <c r="BS352" s="338"/>
      <c r="BT352" s="338"/>
      <c r="BU352" s="338"/>
      <c r="BV352" s="338"/>
      <c r="BW352" s="338"/>
      <c r="BX352" s="338"/>
      <c r="BY352" s="338"/>
      <c r="BZ352" s="338"/>
      <c r="CA352" s="338"/>
      <c r="CB352" s="338"/>
      <c r="CC352" s="338"/>
      <c r="CD352" s="338"/>
      <c r="CE352" s="338"/>
      <c r="CF352" s="338"/>
      <c r="CG352" s="338"/>
      <c r="CH352" s="338"/>
      <c r="CI352" s="338"/>
      <c r="CJ352" s="338"/>
      <c r="CK352" s="338"/>
      <c r="CL352" s="338"/>
      <c r="CM352" s="338"/>
      <c r="CN352" s="338"/>
      <c r="CO352" s="338"/>
      <c r="CP352" s="338"/>
      <c r="CQ352" s="338"/>
      <c r="CR352" s="338"/>
      <c r="CS352" s="338"/>
      <c r="CT352" s="338"/>
      <c r="CU352" s="338"/>
      <c r="CV352" s="338"/>
      <c r="CW352" s="338"/>
      <c r="CX352" s="338"/>
      <c r="CY352" s="338"/>
      <c r="CZ352" s="338"/>
      <c r="DA352" s="338"/>
      <c r="DB352" s="338"/>
      <c r="DC352" s="338"/>
      <c r="DD352" s="338"/>
      <c r="DE352" s="338"/>
      <c r="DF352" s="338"/>
      <c r="DG352" s="338"/>
    </row>
    <row r="353" spans="1:111">
      <c r="A353" s="156">
        <f>IF(Raming[[#This Row],[Nummering]]=1,SUM($B$9:B353),0)</f>
        <v>0</v>
      </c>
      <c r="B353" s="242">
        <f>IF(Raming[[#This Row],[Hoeveelheid voorzien]]&gt;0,1,0)</f>
        <v>0</v>
      </c>
      <c r="C353" s="113"/>
      <c r="D353" s="113" t="s">
        <v>451</v>
      </c>
      <c r="E353" s="113"/>
      <c r="F353" s="113" t="s">
        <v>455</v>
      </c>
      <c r="G353" s="131"/>
      <c r="H353" s="231"/>
      <c r="I353" s="170"/>
      <c r="J353" s="170" t="s">
        <v>28</v>
      </c>
      <c r="K353" s="118" t="s">
        <v>28</v>
      </c>
      <c r="L353" s="326"/>
      <c r="M353" s="48"/>
      <c r="N353" s="46"/>
      <c r="O353" s="160"/>
      <c r="P353" s="73"/>
      <c r="Q353" s="100"/>
      <c r="R353" s="74">
        <v>100</v>
      </c>
      <c r="S353" s="75"/>
      <c r="T353" s="76"/>
      <c r="U353" s="77"/>
      <c r="V353" s="78"/>
      <c r="W353" s="79"/>
      <c r="X353" s="80"/>
      <c r="Y353" s="104">
        <f>SUM(Raming[[#This Row],[Aquafin]:[Aandeel 7]])</f>
        <v>100</v>
      </c>
      <c r="Z353" s="318">
        <f>IFERROR(ROUND(Raming[[#This Row],[Hoeveelheid voorzien]]*Raming[[#This Row],[Aquafin]]/100,2),0)</f>
        <v>0</v>
      </c>
      <c r="AA353" s="318">
        <f>IFERROR(ROUND(Raming[[#This Row],[HV1]]*Raming[[#This Row],[EHP]],2),0)</f>
        <v>0</v>
      </c>
      <c r="AB353" s="319">
        <f>IFERROR(ROUND(Raming[[#This Row],[Hoeveelheid voorzien]]*Raming[[#This Row],[Aandeel 2]]/100,2),0)</f>
        <v>0</v>
      </c>
      <c r="AC353" s="319">
        <f>IFERROR(ROUND(Raming[[#This Row],[HV2]]*Raming[[#This Row],[EHP]],2),0)</f>
        <v>0</v>
      </c>
      <c r="AD353" s="320">
        <f>IFERROR(ROUND(Raming[[#This Row],[Hoeveelheid voorzien]]*Raming[[#This Row],[Aandeel 3]]/100,2),0)</f>
        <v>0</v>
      </c>
      <c r="AE353" s="320">
        <f>IFERROR(ROUND(Raming[[#This Row],[HV3]]*Raming[[#This Row],[EHP]],2),0)</f>
        <v>0</v>
      </c>
      <c r="AF353" s="321">
        <f>IFERROR(ROUND(Raming[[#This Row],[Hoeveelheid voorzien]]*Raming[[#This Row],[Aandeel 4]]/100,2),0)</f>
        <v>0</v>
      </c>
      <c r="AG353" s="321">
        <f>IFERROR(ROUND(Raming[[#This Row],[HV4]]*Raming[[#This Row],[EHP]],2),0)</f>
        <v>0</v>
      </c>
      <c r="AH353" s="322">
        <f>IFERROR(ROUND(Raming[[#This Row],[Hoeveelheid voorzien]]*Raming[[#This Row],[Aandeel 5]]/100,2),0)</f>
        <v>0</v>
      </c>
      <c r="AI353" s="322">
        <f>IFERROR(ROUND(Raming[[#This Row],[HV5]]*Raming[[#This Row],[EHP]],2),0)</f>
        <v>0</v>
      </c>
      <c r="AJ353" s="335">
        <f>IFERROR(ROUND(Raming[[#This Row],[Hoeveelheid voorzien]]*Raming[[#This Row],[Aandeel 6]]/100,2),0)</f>
        <v>0</v>
      </c>
      <c r="AK353" s="335">
        <f>IFERROR(ROUND(Raming[[#This Row],[HV6]]*Raming[[#This Row],[EHP]],2),0)</f>
        <v>0</v>
      </c>
      <c r="AL353" s="336">
        <f>IFERROR(ROUND(Raming[[#This Row],[Hoeveelheid voorzien]]*Raming[[#This Row],[Aandeel 7]]/100,2),0)</f>
        <v>0</v>
      </c>
      <c r="AM353" s="336">
        <f>IFERROR(ROUND(Raming[[#This Row],[HV7]]*Raming[[#This Row],[EHP]],2),0)</f>
        <v>0</v>
      </c>
      <c r="AN353" s="108">
        <f>Raming[[#This Row],[HV7]]+Raming[[#This Row],[HV6]]+Raming[[#This Row],[HV5]]+Raming[[#This Row],[HV4]]+Raming[[#This Row],[HV3]]+Raming[[#This Row],[HV2]]+Raming[[#This Row],[HV1]]</f>
        <v>0</v>
      </c>
      <c r="AP353" s="337" t="str">
        <f>IFERROR(ROUND(AVERAGE(Raming[[#This Row],[kolom niet invullen]:[243/001]]),2),"")</f>
        <v/>
      </c>
      <c r="AQ353" s="337"/>
      <c r="AR353" s="337"/>
      <c r="AU353" s="338"/>
      <c r="AV353" s="338"/>
      <c r="AW353" s="338"/>
      <c r="AX353" s="338"/>
      <c r="AY353" s="338"/>
      <c r="AZ353" s="338"/>
      <c r="BA353" s="338"/>
      <c r="BB353" s="338"/>
      <c r="BC353" s="338"/>
      <c r="BD353" s="338"/>
      <c r="BE353" s="338"/>
      <c r="BF353" s="338"/>
      <c r="BG353" s="338"/>
      <c r="BH353" s="338"/>
      <c r="BI353" s="338"/>
      <c r="BJ353" s="338"/>
      <c r="BK353" s="338"/>
      <c r="BL353" s="338"/>
      <c r="BM353" s="338"/>
      <c r="BN353" s="338"/>
      <c r="BO353" s="338"/>
      <c r="BP353" s="338"/>
      <c r="BQ353" s="338"/>
      <c r="BR353" s="338"/>
      <c r="BS353" s="338"/>
      <c r="BT353" s="338"/>
      <c r="BU353" s="338"/>
      <c r="BV353" s="338"/>
      <c r="BW353" s="338"/>
      <c r="BX353" s="338"/>
      <c r="BY353" s="338"/>
      <c r="BZ353" s="338"/>
      <c r="CA353" s="338"/>
      <c r="CB353" s="338"/>
      <c r="CC353" s="338"/>
      <c r="CD353" s="338"/>
      <c r="CE353" s="338"/>
      <c r="CF353" s="338"/>
      <c r="CG353" s="338"/>
      <c r="CH353" s="338"/>
      <c r="CI353" s="338"/>
      <c r="CJ353" s="338"/>
      <c r="CK353" s="338"/>
      <c r="CL353" s="338"/>
      <c r="CM353" s="338"/>
      <c r="CN353" s="338"/>
      <c r="CO353" s="338"/>
      <c r="CP353" s="338"/>
      <c r="CQ353" s="338"/>
      <c r="CR353" s="338"/>
      <c r="CS353" s="338"/>
      <c r="CT353" s="338"/>
      <c r="CU353" s="338"/>
      <c r="CV353" s="338"/>
      <c r="CW353" s="338"/>
      <c r="CX353" s="338"/>
      <c r="CY353" s="338"/>
      <c r="CZ353" s="338"/>
      <c r="DA353" s="338"/>
      <c r="DB353" s="338"/>
      <c r="DC353" s="338"/>
      <c r="DD353" s="338"/>
      <c r="DE353" s="338"/>
      <c r="DF353" s="338"/>
      <c r="DG353" s="338"/>
    </row>
    <row r="354" spans="1:111">
      <c r="A354" s="156">
        <f>IF(Raming[[#This Row],[Nummering]]=1,SUM($B$9:B354),0)</f>
        <v>0</v>
      </c>
      <c r="B354" s="242">
        <f>IF(Raming[[#This Row],[Hoeveelheid voorzien]]&gt;0,1,0)</f>
        <v>0</v>
      </c>
      <c r="C354" s="152"/>
      <c r="D354" s="135" t="s">
        <v>456</v>
      </c>
      <c r="E354" s="134"/>
      <c r="F354" s="135" t="s">
        <v>457</v>
      </c>
      <c r="G354" s="136"/>
      <c r="H354" s="232" t="s">
        <v>458</v>
      </c>
      <c r="I354" s="163"/>
      <c r="J354" s="163" t="s">
        <v>28</v>
      </c>
      <c r="K354" s="118" t="s">
        <v>28</v>
      </c>
      <c r="L354" s="327"/>
      <c r="M354" s="48"/>
      <c r="N354" s="95"/>
      <c r="O354" s="160"/>
      <c r="P354" s="73"/>
      <c r="Q354" s="100"/>
      <c r="R354" s="74">
        <v>100</v>
      </c>
      <c r="S354" s="75"/>
      <c r="T354" s="76"/>
      <c r="U354" s="77"/>
      <c r="V354" s="78"/>
      <c r="W354" s="79"/>
      <c r="X354" s="80"/>
      <c r="Y354" s="104">
        <f>SUM(Raming[[#This Row],[Aquafin]:[Aandeel 7]])</f>
        <v>100</v>
      </c>
      <c r="Z354" s="318">
        <f>IFERROR(ROUND(Raming[[#This Row],[Hoeveelheid voorzien]]*Raming[[#This Row],[Aquafin]]/100,2),0)</f>
        <v>0</v>
      </c>
      <c r="AA354" s="318">
        <f>IFERROR(ROUND(Raming[[#This Row],[HV1]]*Raming[[#This Row],[EHP]],2),0)</f>
        <v>0</v>
      </c>
      <c r="AB354" s="319">
        <f>IFERROR(ROUND(Raming[[#This Row],[Hoeveelheid voorzien]]*Raming[[#This Row],[Aandeel 2]]/100,2),0)</f>
        <v>0</v>
      </c>
      <c r="AC354" s="319">
        <f>IFERROR(ROUND(Raming[[#This Row],[HV2]]*Raming[[#This Row],[EHP]],2),0)</f>
        <v>0</v>
      </c>
      <c r="AD354" s="320">
        <f>IFERROR(ROUND(Raming[[#This Row],[Hoeveelheid voorzien]]*Raming[[#This Row],[Aandeel 3]]/100,2),0)</f>
        <v>0</v>
      </c>
      <c r="AE354" s="320">
        <f>IFERROR(ROUND(Raming[[#This Row],[HV3]]*Raming[[#This Row],[EHP]],2),0)</f>
        <v>0</v>
      </c>
      <c r="AF354" s="321">
        <f>IFERROR(ROUND(Raming[[#This Row],[Hoeveelheid voorzien]]*Raming[[#This Row],[Aandeel 4]]/100,2),0)</f>
        <v>0</v>
      </c>
      <c r="AG354" s="321">
        <f>IFERROR(ROUND(Raming[[#This Row],[HV4]]*Raming[[#This Row],[EHP]],2),0)</f>
        <v>0</v>
      </c>
      <c r="AH354" s="322">
        <f>IFERROR(ROUND(Raming[[#This Row],[Hoeveelheid voorzien]]*Raming[[#This Row],[Aandeel 5]]/100,2),0)</f>
        <v>0</v>
      </c>
      <c r="AI354" s="322">
        <f>IFERROR(ROUND(Raming[[#This Row],[HV5]]*Raming[[#This Row],[EHP]],2),0)</f>
        <v>0</v>
      </c>
      <c r="AJ354" s="335">
        <f>IFERROR(ROUND(Raming[[#This Row],[Hoeveelheid voorzien]]*Raming[[#This Row],[Aandeel 6]]/100,2),0)</f>
        <v>0</v>
      </c>
      <c r="AK354" s="335">
        <f>IFERROR(ROUND(Raming[[#This Row],[HV6]]*Raming[[#This Row],[EHP]],2),0)</f>
        <v>0</v>
      </c>
      <c r="AL354" s="336">
        <f>IFERROR(ROUND(Raming[[#This Row],[Hoeveelheid voorzien]]*Raming[[#This Row],[Aandeel 7]]/100,2),0)</f>
        <v>0</v>
      </c>
      <c r="AM354" s="336">
        <f>IFERROR(ROUND(Raming[[#This Row],[HV7]]*Raming[[#This Row],[EHP]],2),0)</f>
        <v>0</v>
      </c>
      <c r="AN354" s="108">
        <f>Raming[[#This Row],[HV7]]+Raming[[#This Row],[HV6]]+Raming[[#This Row],[HV5]]+Raming[[#This Row],[HV4]]+Raming[[#This Row],[HV3]]+Raming[[#This Row],[HV2]]+Raming[[#This Row],[HV1]]</f>
        <v>0</v>
      </c>
      <c r="AP354" s="337" t="str">
        <f>IFERROR(ROUND(AVERAGE(Raming[[#This Row],[kolom niet invullen]:[243/001]]),2),"")</f>
        <v/>
      </c>
      <c r="AQ354" s="337"/>
      <c r="AR354" s="337"/>
      <c r="AU354" s="338"/>
      <c r="AV354" s="338"/>
      <c r="AW354" s="338"/>
      <c r="AX354" s="338"/>
      <c r="AY354" s="338"/>
      <c r="AZ354" s="338"/>
      <c r="BA354" s="338"/>
      <c r="BB354" s="338"/>
      <c r="BC354" s="338"/>
      <c r="BD354" s="338"/>
      <c r="BE354" s="338"/>
      <c r="BF354" s="338"/>
      <c r="BG354" s="338"/>
      <c r="BH354" s="338"/>
      <c r="BI354" s="338"/>
      <c r="BJ354" s="338"/>
      <c r="BK354" s="338"/>
      <c r="BL354" s="338"/>
      <c r="BM354" s="338"/>
      <c r="BN354" s="338"/>
      <c r="BO354" s="338"/>
      <c r="BP354" s="338"/>
      <c r="BQ354" s="338"/>
      <c r="BR354" s="338"/>
      <c r="BS354" s="338"/>
      <c r="BT354" s="338"/>
      <c r="BU354" s="338"/>
      <c r="BV354" s="338"/>
      <c r="BW354" s="338"/>
      <c r="BX354" s="338"/>
      <c r="BY354" s="338"/>
      <c r="BZ354" s="338"/>
      <c r="CA354" s="338"/>
      <c r="CB354" s="338"/>
      <c r="CC354" s="338"/>
      <c r="CD354" s="338"/>
      <c r="CE354" s="338"/>
      <c r="CF354" s="338"/>
      <c r="CG354" s="338"/>
      <c r="CH354" s="338"/>
      <c r="CI354" s="338"/>
      <c r="CJ354" s="338"/>
      <c r="CK354" s="338"/>
      <c r="CL354" s="338"/>
      <c r="CM354" s="338"/>
      <c r="CN354" s="338"/>
      <c r="CO354" s="338"/>
      <c r="CP354" s="338"/>
      <c r="CQ354" s="338"/>
      <c r="CR354" s="338"/>
      <c r="CS354" s="338"/>
      <c r="CT354" s="338"/>
      <c r="CU354" s="338"/>
      <c r="CV354" s="338"/>
      <c r="CW354" s="338"/>
      <c r="CX354" s="338"/>
      <c r="CY354" s="338"/>
      <c r="CZ354" s="338"/>
      <c r="DA354" s="338"/>
      <c r="DB354" s="338"/>
      <c r="DC354" s="338"/>
      <c r="DD354" s="338"/>
      <c r="DE354" s="338"/>
      <c r="DF354" s="338"/>
      <c r="DG354" s="338"/>
    </row>
    <row r="355" spans="1:111">
      <c r="A355" s="156">
        <f>IF(Raming[[#This Row],[Nummering]]=1,SUM($B$9:B355),0)</f>
        <v>199</v>
      </c>
      <c r="B355" s="242">
        <f>IF(Raming[[#This Row],[Hoeveelheid voorzien]]&gt;0,1,0)</f>
        <v>1</v>
      </c>
      <c r="C355" s="93" t="s">
        <v>55</v>
      </c>
      <c r="D355" s="47" t="s">
        <v>758</v>
      </c>
      <c r="E355" s="49" t="s">
        <v>404</v>
      </c>
      <c r="F355" s="47" t="s">
        <v>759</v>
      </c>
      <c r="G355" s="22"/>
      <c r="H355" s="233"/>
      <c r="I355" s="163" t="s">
        <v>58</v>
      </c>
      <c r="J355" s="163" t="s">
        <v>68</v>
      </c>
      <c r="K355" s="118">
        <v>0.55000000000000004</v>
      </c>
      <c r="L355" s="327"/>
      <c r="M355" s="157" t="s">
        <v>760</v>
      </c>
      <c r="N355" s="95" t="s">
        <v>713</v>
      </c>
      <c r="O355" s="160">
        <v>19800</v>
      </c>
      <c r="P355" s="73">
        <f>Raming[[#This Row],[Hoeveelheid voorzien]]*Raming[[#This Row],[EHP]]</f>
        <v>10890</v>
      </c>
      <c r="Q355" s="100" t="s">
        <v>64</v>
      </c>
      <c r="R355" s="74">
        <v>100</v>
      </c>
      <c r="S355" s="75"/>
      <c r="T355" s="76"/>
      <c r="U355" s="77"/>
      <c r="V355" s="78"/>
      <c r="W355" s="79"/>
      <c r="X355" s="80"/>
      <c r="Y355" s="104">
        <f>SUM(Raming[[#This Row],[Aquafin]:[Aandeel 7]])</f>
        <v>100</v>
      </c>
      <c r="Z355" s="318">
        <f>IFERROR(ROUND(Raming[[#This Row],[Hoeveelheid voorzien]]*Raming[[#This Row],[Aquafin]]/100,2),0)</f>
        <v>19800</v>
      </c>
      <c r="AA355" s="318">
        <f>IFERROR(ROUND(Raming[[#This Row],[HV1]]*Raming[[#This Row],[EHP]],2),0)</f>
        <v>10890</v>
      </c>
      <c r="AB355" s="319">
        <f>IFERROR(ROUND(Raming[[#This Row],[Hoeveelheid voorzien]]*Raming[[#This Row],[Aandeel 2]]/100,2),0)</f>
        <v>0</v>
      </c>
      <c r="AC355" s="319">
        <f>IFERROR(ROUND(Raming[[#This Row],[HV2]]*Raming[[#This Row],[EHP]],2),0)</f>
        <v>0</v>
      </c>
      <c r="AD355" s="320">
        <f>IFERROR(ROUND(Raming[[#This Row],[Hoeveelheid voorzien]]*Raming[[#This Row],[Aandeel 3]]/100,2),0)</f>
        <v>0</v>
      </c>
      <c r="AE355" s="320">
        <f>IFERROR(ROUND(Raming[[#This Row],[HV3]]*Raming[[#This Row],[EHP]],2),0)</f>
        <v>0</v>
      </c>
      <c r="AF355" s="321">
        <f>IFERROR(ROUND(Raming[[#This Row],[Hoeveelheid voorzien]]*Raming[[#This Row],[Aandeel 4]]/100,2),0)</f>
        <v>0</v>
      </c>
      <c r="AG355" s="321">
        <f>IFERROR(ROUND(Raming[[#This Row],[HV4]]*Raming[[#This Row],[EHP]],2),0)</f>
        <v>0</v>
      </c>
      <c r="AH355" s="322">
        <f>IFERROR(ROUND(Raming[[#This Row],[Hoeveelheid voorzien]]*Raming[[#This Row],[Aandeel 5]]/100,2),0)</f>
        <v>0</v>
      </c>
      <c r="AI355" s="322">
        <f>IFERROR(ROUND(Raming[[#This Row],[HV5]]*Raming[[#This Row],[EHP]],2),0)</f>
        <v>0</v>
      </c>
      <c r="AJ355" s="335">
        <f>IFERROR(ROUND(Raming[[#This Row],[Hoeveelheid voorzien]]*Raming[[#This Row],[Aandeel 6]]/100,2),0)</f>
        <v>0</v>
      </c>
      <c r="AK355" s="335">
        <f>IFERROR(ROUND(Raming[[#This Row],[HV6]]*Raming[[#This Row],[EHP]],2),0)</f>
        <v>0</v>
      </c>
      <c r="AL355" s="336">
        <f>IFERROR(ROUND(Raming[[#This Row],[Hoeveelheid voorzien]]*Raming[[#This Row],[Aandeel 7]]/100,2),0)</f>
        <v>0</v>
      </c>
      <c r="AM355" s="336">
        <f>IFERROR(ROUND(Raming[[#This Row],[HV7]]*Raming[[#This Row],[EHP]],2),0)</f>
        <v>0</v>
      </c>
      <c r="AN355" s="108">
        <f>Raming[[#This Row],[HV7]]+Raming[[#This Row],[HV6]]+Raming[[#This Row],[HV5]]+Raming[[#This Row],[HV4]]+Raming[[#This Row],[HV3]]+Raming[[#This Row],[HV2]]+Raming[[#This Row],[HV1]]</f>
        <v>19800</v>
      </c>
      <c r="AP355" s="337" t="str">
        <f>IFERROR(ROUND(AVERAGE(Raming[[#This Row],[kolom niet invullen]:[243/001]]),2),"")</f>
        <v/>
      </c>
      <c r="AQ355" s="337"/>
      <c r="AR355" s="337"/>
      <c r="AU355" s="338"/>
      <c r="AV355" s="338"/>
      <c r="AW355" s="338"/>
      <c r="AX355" s="338"/>
      <c r="AY355" s="338"/>
      <c r="AZ355" s="338"/>
      <c r="BA355" s="338"/>
      <c r="BB355" s="338"/>
      <c r="BC355" s="338"/>
      <c r="BD355" s="338"/>
      <c r="BE355" s="338"/>
      <c r="BF355" s="338"/>
      <c r="BG355" s="338"/>
      <c r="BH355" s="338"/>
      <c r="BI355" s="338"/>
      <c r="BJ355" s="338"/>
      <c r="BK355" s="338"/>
      <c r="BL355" s="338"/>
      <c r="BM355" s="338"/>
      <c r="BN355" s="338"/>
      <c r="BO355" s="338"/>
      <c r="BP355" s="338"/>
      <c r="BQ355" s="338"/>
      <c r="BR355" s="338"/>
      <c r="BS355" s="338"/>
      <c r="BT355" s="338"/>
      <c r="BU355" s="338"/>
      <c r="BV355" s="338"/>
      <c r="BW355" s="338"/>
      <c r="BX355" s="338"/>
      <c r="BY355" s="338"/>
      <c r="BZ355" s="338"/>
      <c r="CA355" s="338"/>
      <c r="CB355" s="338"/>
      <c r="CC355" s="338"/>
      <c r="CD355" s="338"/>
      <c r="CE355" s="338"/>
      <c r="CF355" s="338"/>
      <c r="CG355" s="338"/>
      <c r="CH355" s="338"/>
      <c r="CI355" s="338"/>
      <c r="CJ355" s="338"/>
      <c r="CK355" s="338"/>
      <c r="CL355" s="338"/>
      <c r="CM355" s="338"/>
      <c r="CN355" s="338"/>
      <c r="CO355" s="338"/>
      <c r="CP355" s="338"/>
      <c r="CQ355" s="338"/>
      <c r="CR355" s="338"/>
      <c r="CS355" s="338"/>
      <c r="CT355" s="338"/>
      <c r="CU355" s="338"/>
      <c r="CV355" s="338"/>
      <c r="CW355" s="338"/>
      <c r="CX355" s="338"/>
      <c r="CY355" s="338"/>
      <c r="CZ355" s="338"/>
      <c r="DA355" s="338"/>
      <c r="DB355" s="338"/>
      <c r="DC355" s="338"/>
      <c r="DD355" s="338"/>
      <c r="DE355" s="338"/>
      <c r="DF355" s="338"/>
      <c r="DG355" s="338"/>
    </row>
    <row r="356" spans="1:111">
      <c r="A356" s="156">
        <f>IF(Raming[[#This Row],[Nummering]]=1,SUM($B$9:B356),0)</f>
        <v>0</v>
      </c>
      <c r="B356" s="242">
        <f>IF(Raming[[#This Row],[Hoeveelheid voorzien]]&gt;0,1,0)</f>
        <v>0</v>
      </c>
      <c r="C356" s="113"/>
      <c r="D356" s="113" t="s">
        <v>452</v>
      </c>
      <c r="E356" s="113"/>
      <c r="F356" s="113" t="s">
        <v>459</v>
      </c>
      <c r="G356" s="131"/>
      <c r="H356" s="231"/>
      <c r="I356" s="170"/>
      <c r="J356" s="170" t="s">
        <v>28</v>
      </c>
      <c r="K356" s="118" t="s">
        <v>28</v>
      </c>
      <c r="L356" s="326"/>
      <c r="M356" s="48"/>
      <c r="N356" s="46"/>
      <c r="O356" s="160"/>
      <c r="P356" s="73"/>
      <c r="Q356" s="100"/>
      <c r="R356" s="74">
        <v>100</v>
      </c>
      <c r="S356" s="75"/>
      <c r="T356" s="76"/>
      <c r="U356" s="77"/>
      <c r="V356" s="78"/>
      <c r="W356" s="79"/>
      <c r="X356" s="80"/>
      <c r="Y356" s="104">
        <f>SUM(Raming[[#This Row],[Aquafin]:[Aandeel 7]])</f>
        <v>100</v>
      </c>
      <c r="Z356" s="318">
        <f>IFERROR(ROUND(Raming[[#This Row],[Hoeveelheid voorzien]]*Raming[[#This Row],[Aquafin]]/100,2),0)</f>
        <v>0</v>
      </c>
      <c r="AA356" s="318">
        <f>IFERROR(ROUND(Raming[[#This Row],[HV1]]*Raming[[#This Row],[EHP]],2),0)</f>
        <v>0</v>
      </c>
      <c r="AB356" s="319">
        <f>IFERROR(ROUND(Raming[[#This Row],[Hoeveelheid voorzien]]*Raming[[#This Row],[Aandeel 2]]/100,2),0)</f>
        <v>0</v>
      </c>
      <c r="AC356" s="319">
        <f>IFERROR(ROUND(Raming[[#This Row],[HV2]]*Raming[[#This Row],[EHP]],2),0)</f>
        <v>0</v>
      </c>
      <c r="AD356" s="320">
        <f>IFERROR(ROUND(Raming[[#This Row],[Hoeveelheid voorzien]]*Raming[[#This Row],[Aandeel 3]]/100,2),0)</f>
        <v>0</v>
      </c>
      <c r="AE356" s="320">
        <f>IFERROR(ROUND(Raming[[#This Row],[HV3]]*Raming[[#This Row],[EHP]],2),0)</f>
        <v>0</v>
      </c>
      <c r="AF356" s="321">
        <f>IFERROR(ROUND(Raming[[#This Row],[Hoeveelheid voorzien]]*Raming[[#This Row],[Aandeel 4]]/100,2),0)</f>
        <v>0</v>
      </c>
      <c r="AG356" s="321">
        <f>IFERROR(ROUND(Raming[[#This Row],[HV4]]*Raming[[#This Row],[EHP]],2),0)</f>
        <v>0</v>
      </c>
      <c r="AH356" s="322">
        <f>IFERROR(ROUND(Raming[[#This Row],[Hoeveelheid voorzien]]*Raming[[#This Row],[Aandeel 5]]/100,2),0)</f>
        <v>0</v>
      </c>
      <c r="AI356" s="322">
        <f>IFERROR(ROUND(Raming[[#This Row],[HV5]]*Raming[[#This Row],[EHP]],2),0)</f>
        <v>0</v>
      </c>
      <c r="AJ356" s="335">
        <f>IFERROR(ROUND(Raming[[#This Row],[Hoeveelheid voorzien]]*Raming[[#This Row],[Aandeel 6]]/100,2),0)</f>
        <v>0</v>
      </c>
      <c r="AK356" s="335">
        <f>IFERROR(ROUND(Raming[[#This Row],[HV6]]*Raming[[#This Row],[EHP]],2),0)</f>
        <v>0</v>
      </c>
      <c r="AL356" s="336">
        <f>IFERROR(ROUND(Raming[[#This Row],[Hoeveelheid voorzien]]*Raming[[#This Row],[Aandeel 7]]/100,2),0)</f>
        <v>0</v>
      </c>
      <c r="AM356" s="336">
        <f>IFERROR(ROUND(Raming[[#This Row],[HV7]]*Raming[[#This Row],[EHP]],2),0)</f>
        <v>0</v>
      </c>
      <c r="AN356" s="108">
        <f>Raming[[#This Row],[HV7]]+Raming[[#This Row],[HV6]]+Raming[[#This Row],[HV5]]+Raming[[#This Row],[HV4]]+Raming[[#This Row],[HV3]]+Raming[[#This Row],[HV2]]+Raming[[#This Row],[HV1]]</f>
        <v>0</v>
      </c>
      <c r="AP356" s="337" t="str">
        <f>IFERROR(ROUND(AVERAGE(Raming[[#This Row],[kolom niet invullen]:[243/001]]),2),"")</f>
        <v/>
      </c>
      <c r="AQ356" s="337"/>
      <c r="AR356" s="337"/>
      <c r="AU356" s="338"/>
      <c r="AV356" s="338"/>
      <c r="AW356" s="338"/>
      <c r="AX356" s="338"/>
      <c r="AY356" s="338"/>
      <c r="AZ356" s="338"/>
      <c r="BA356" s="338"/>
      <c r="BB356" s="338"/>
      <c r="BC356" s="338"/>
      <c r="BD356" s="338"/>
      <c r="BE356" s="338"/>
      <c r="BF356" s="338"/>
      <c r="BG356" s="338"/>
      <c r="BH356" s="338"/>
      <c r="BI356" s="338"/>
      <c r="BJ356" s="338"/>
      <c r="BK356" s="338"/>
      <c r="BL356" s="338"/>
      <c r="BM356" s="338"/>
      <c r="BN356" s="338"/>
      <c r="BO356" s="338"/>
      <c r="BP356" s="338"/>
      <c r="BQ356" s="338"/>
      <c r="BR356" s="338"/>
      <c r="BS356" s="338"/>
      <c r="BT356" s="338"/>
      <c r="BU356" s="338"/>
      <c r="BV356" s="338"/>
      <c r="BW356" s="338"/>
      <c r="BX356" s="338"/>
      <c r="BY356" s="338"/>
      <c r="BZ356" s="338"/>
      <c r="CA356" s="338"/>
      <c r="CB356" s="338"/>
      <c r="CC356" s="338"/>
      <c r="CD356" s="338"/>
      <c r="CE356" s="338"/>
      <c r="CF356" s="338"/>
      <c r="CG356" s="338"/>
      <c r="CH356" s="338"/>
      <c r="CI356" s="338"/>
      <c r="CJ356" s="338"/>
      <c r="CK356" s="338"/>
      <c r="CL356" s="338"/>
      <c r="CM356" s="338"/>
      <c r="CN356" s="338"/>
      <c r="CO356" s="338"/>
      <c r="CP356" s="338"/>
      <c r="CQ356" s="338"/>
      <c r="CR356" s="338"/>
      <c r="CS356" s="338"/>
      <c r="CT356" s="338"/>
      <c r="CU356" s="338"/>
      <c r="CV356" s="338"/>
      <c r="CW356" s="338"/>
      <c r="CX356" s="338"/>
      <c r="CY356" s="338"/>
      <c r="CZ356" s="338"/>
      <c r="DA356" s="338"/>
      <c r="DB356" s="338"/>
      <c r="DC356" s="338"/>
      <c r="DD356" s="338"/>
      <c r="DE356" s="338"/>
      <c r="DF356" s="338"/>
      <c r="DG356" s="338"/>
    </row>
    <row r="357" spans="1:111">
      <c r="A357" s="156">
        <f>IF(Raming[[#This Row],[Nummering]]=1,SUM($B$9:B357),0)</f>
        <v>200</v>
      </c>
      <c r="B357" s="242">
        <f>IF(Raming[[#This Row],[Hoeveelheid voorzien]]&gt;0,1,0)</f>
        <v>1</v>
      </c>
      <c r="C357" s="93" t="s">
        <v>55</v>
      </c>
      <c r="D357" s="47" t="s">
        <v>460</v>
      </c>
      <c r="E357" s="49" t="s">
        <v>404</v>
      </c>
      <c r="F357" s="47" t="s">
        <v>461</v>
      </c>
      <c r="G357" s="22"/>
      <c r="H357" s="232" t="s">
        <v>462</v>
      </c>
      <c r="I357" s="163" t="s">
        <v>58</v>
      </c>
      <c r="J357" s="163" t="s">
        <v>68</v>
      </c>
      <c r="K357" s="118">
        <v>0.55000000000000004</v>
      </c>
      <c r="L357" s="327"/>
      <c r="M357" s="157" t="s">
        <v>761</v>
      </c>
      <c r="N357" s="95" t="s">
        <v>713</v>
      </c>
      <c r="O357" s="160">
        <v>5140</v>
      </c>
      <c r="P357" s="73">
        <f>Raming[[#This Row],[Hoeveelheid voorzien]]*Raming[[#This Row],[EHP]]</f>
        <v>2827.0000000000005</v>
      </c>
      <c r="Q357" s="100" t="s">
        <v>64</v>
      </c>
      <c r="R357" s="74">
        <v>100</v>
      </c>
      <c r="S357" s="75"/>
      <c r="T357" s="76"/>
      <c r="U357" s="77"/>
      <c r="V357" s="78"/>
      <c r="W357" s="79"/>
      <c r="X357" s="80"/>
      <c r="Y357" s="104">
        <f>SUM(Raming[[#This Row],[Aquafin]:[Aandeel 7]])</f>
        <v>100</v>
      </c>
      <c r="Z357" s="318">
        <f>IFERROR(ROUND(Raming[[#This Row],[Hoeveelheid voorzien]]*Raming[[#This Row],[Aquafin]]/100,2),0)</f>
        <v>5140</v>
      </c>
      <c r="AA357" s="318">
        <f>IFERROR(ROUND(Raming[[#This Row],[HV1]]*Raming[[#This Row],[EHP]],2),0)</f>
        <v>2827</v>
      </c>
      <c r="AB357" s="319">
        <f>IFERROR(ROUND(Raming[[#This Row],[Hoeveelheid voorzien]]*Raming[[#This Row],[Aandeel 2]]/100,2),0)</f>
        <v>0</v>
      </c>
      <c r="AC357" s="319">
        <f>IFERROR(ROUND(Raming[[#This Row],[HV2]]*Raming[[#This Row],[EHP]],2),0)</f>
        <v>0</v>
      </c>
      <c r="AD357" s="320">
        <f>IFERROR(ROUND(Raming[[#This Row],[Hoeveelheid voorzien]]*Raming[[#This Row],[Aandeel 3]]/100,2),0)</f>
        <v>0</v>
      </c>
      <c r="AE357" s="320">
        <f>IFERROR(ROUND(Raming[[#This Row],[HV3]]*Raming[[#This Row],[EHP]],2),0)</f>
        <v>0</v>
      </c>
      <c r="AF357" s="321">
        <f>IFERROR(ROUND(Raming[[#This Row],[Hoeveelheid voorzien]]*Raming[[#This Row],[Aandeel 4]]/100,2),0)</f>
        <v>0</v>
      </c>
      <c r="AG357" s="321">
        <f>IFERROR(ROUND(Raming[[#This Row],[HV4]]*Raming[[#This Row],[EHP]],2),0)</f>
        <v>0</v>
      </c>
      <c r="AH357" s="322">
        <f>IFERROR(ROUND(Raming[[#This Row],[Hoeveelheid voorzien]]*Raming[[#This Row],[Aandeel 5]]/100,2),0)</f>
        <v>0</v>
      </c>
      <c r="AI357" s="322">
        <f>IFERROR(ROUND(Raming[[#This Row],[HV5]]*Raming[[#This Row],[EHP]],2),0)</f>
        <v>0</v>
      </c>
      <c r="AJ357" s="335">
        <f>IFERROR(ROUND(Raming[[#This Row],[Hoeveelheid voorzien]]*Raming[[#This Row],[Aandeel 6]]/100,2),0)</f>
        <v>0</v>
      </c>
      <c r="AK357" s="335">
        <f>IFERROR(ROUND(Raming[[#This Row],[HV6]]*Raming[[#This Row],[EHP]],2),0)</f>
        <v>0</v>
      </c>
      <c r="AL357" s="336">
        <f>IFERROR(ROUND(Raming[[#This Row],[Hoeveelheid voorzien]]*Raming[[#This Row],[Aandeel 7]]/100,2),0)</f>
        <v>0</v>
      </c>
      <c r="AM357" s="336">
        <f>IFERROR(ROUND(Raming[[#This Row],[HV7]]*Raming[[#This Row],[EHP]],2),0)</f>
        <v>0</v>
      </c>
      <c r="AN357" s="108">
        <f>Raming[[#This Row],[HV7]]+Raming[[#This Row],[HV6]]+Raming[[#This Row],[HV5]]+Raming[[#This Row],[HV4]]+Raming[[#This Row],[HV3]]+Raming[[#This Row],[HV2]]+Raming[[#This Row],[HV1]]</f>
        <v>5140</v>
      </c>
      <c r="AP357" s="337" t="str">
        <f>IFERROR(ROUND(AVERAGE(Raming[[#This Row],[kolom niet invullen]:[243/001]]),2),"")</f>
        <v/>
      </c>
      <c r="AQ357" s="337"/>
      <c r="AR357" s="337"/>
      <c r="AU357" s="338"/>
      <c r="AV357" s="338"/>
      <c r="AW357" s="338"/>
      <c r="AX357" s="338"/>
      <c r="AY357" s="338"/>
      <c r="AZ357" s="338"/>
      <c r="BA357" s="338"/>
      <c r="BB357" s="338"/>
      <c r="BC357" s="338"/>
      <c r="BD357" s="338"/>
      <c r="BE357" s="338"/>
      <c r="BF357" s="338"/>
      <c r="BG357" s="338"/>
      <c r="BH357" s="338"/>
      <c r="BI357" s="338"/>
      <c r="BJ357" s="338"/>
      <c r="BK357" s="338"/>
      <c r="BL357" s="338"/>
      <c r="BM357" s="338"/>
      <c r="BN357" s="338"/>
      <c r="BO357" s="338"/>
      <c r="BP357" s="338"/>
      <c r="BQ357" s="338"/>
      <c r="BR357" s="338"/>
      <c r="BS357" s="338"/>
      <c r="BT357" s="338"/>
      <c r="BU357" s="338"/>
      <c r="BV357" s="338"/>
      <c r="BW357" s="338"/>
      <c r="BX357" s="338"/>
      <c r="BY357" s="338"/>
      <c r="BZ357" s="338"/>
      <c r="CA357" s="338"/>
      <c r="CB357" s="338"/>
      <c r="CC357" s="338"/>
      <c r="CD357" s="338"/>
      <c r="CE357" s="338"/>
      <c r="CF357" s="338"/>
      <c r="CG357" s="338"/>
      <c r="CH357" s="338"/>
      <c r="CI357" s="338"/>
      <c r="CJ357" s="338"/>
      <c r="CK357" s="338"/>
      <c r="CL357" s="338"/>
      <c r="CM357" s="338"/>
      <c r="CN357" s="338"/>
      <c r="CO357" s="338"/>
      <c r="CP357" s="338"/>
      <c r="CQ357" s="338"/>
      <c r="CR357" s="338"/>
      <c r="CS357" s="338"/>
      <c r="CT357" s="338"/>
      <c r="CU357" s="338"/>
      <c r="CV357" s="338"/>
      <c r="CW357" s="338"/>
      <c r="CX357" s="338"/>
      <c r="CY357" s="338"/>
      <c r="CZ357" s="338"/>
      <c r="DA357" s="338"/>
      <c r="DB357" s="338"/>
      <c r="DC357" s="338"/>
      <c r="DD357" s="338"/>
      <c r="DE357" s="338"/>
      <c r="DF357" s="338"/>
      <c r="DG357" s="338"/>
    </row>
    <row r="358" spans="1:111">
      <c r="A358" s="156">
        <f>IF(Raming[[#This Row],[Nummering]]=1,SUM($B$9:B358),0)</f>
        <v>0</v>
      </c>
      <c r="B358" s="242">
        <f>IF(Raming[[#This Row],[Hoeveelheid voorzien]]&gt;0,1,0)</f>
        <v>0</v>
      </c>
      <c r="C358" s="113"/>
      <c r="D358" s="113" t="s">
        <v>453</v>
      </c>
      <c r="E358" s="113"/>
      <c r="F358" s="113" t="s">
        <v>463</v>
      </c>
      <c r="G358" s="131"/>
      <c r="H358" s="231"/>
      <c r="I358" s="170"/>
      <c r="J358" s="170" t="s">
        <v>28</v>
      </c>
      <c r="K358" s="118" t="s">
        <v>28</v>
      </c>
      <c r="L358" s="326"/>
      <c r="M358" s="48"/>
      <c r="N358" s="46"/>
      <c r="O358" s="160"/>
      <c r="P358" s="73"/>
      <c r="Q358" s="100"/>
      <c r="R358" s="74">
        <v>100</v>
      </c>
      <c r="S358" s="75"/>
      <c r="T358" s="76"/>
      <c r="U358" s="77"/>
      <c r="V358" s="78"/>
      <c r="W358" s="79"/>
      <c r="X358" s="80"/>
      <c r="Y358" s="104">
        <f>SUM(Raming[[#This Row],[Aquafin]:[Aandeel 7]])</f>
        <v>100</v>
      </c>
      <c r="Z358" s="318">
        <f>IFERROR(ROUND(Raming[[#This Row],[Hoeveelheid voorzien]]*Raming[[#This Row],[Aquafin]]/100,2),0)</f>
        <v>0</v>
      </c>
      <c r="AA358" s="318">
        <f>IFERROR(ROUND(Raming[[#This Row],[HV1]]*Raming[[#This Row],[EHP]],2),0)</f>
        <v>0</v>
      </c>
      <c r="AB358" s="319">
        <f>IFERROR(ROUND(Raming[[#This Row],[Hoeveelheid voorzien]]*Raming[[#This Row],[Aandeel 2]]/100,2),0)</f>
        <v>0</v>
      </c>
      <c r="AC358" s="319">
        <f>IFERROR(ROUND(Raming[[#This Row],[HV2]]*Raming[[#This Row],[EHP]],2),0)</f>
        <v>0</v>
      </c>
      <c r="AD358" s="320">
        <f>IFERROR(ROUND(Raming[[#This Row],[Hoeveelheid voorzien]]*Raming[[#This Row],[Aandeel 3]]/100,2),0)</f>
        <v>0</v>
      </c>
      <c r="AE358" s="320">
        <f>IFERROR(ROUND(Raming[[#This Row],[HV3]]*Raming[[#This Row],[EHP]],2),0)</f>
        <v>0</v>
      </c>
      <c r="AF358" s="321">
        <f>IFERROR(ROUND(Raming[[#This Row],[Hoeveelheid voorzien]]*Raming[[#This Row],[Aandeel 4]]/100,2),0)</f>
        <v>0</v>
      </c>
      <c r="AG358" s="321">
        <f>IFERROR(ROUND(Raming[[#This Row],[HV4]]*Raming[[#This Row],[EHP]],2),0)</f>
        <v>0</v>
      </c>
      <c r="AH358" s="322">
        <f>IFERROR(ROUND(Raming[[#This Row],[Hoeveelheid voorzien]]*Raming[[#This Row],[Aandeel 5]]/100,2),0)</f>
        <v>0</v>
      </c>
      <c r="AI358" s="322">
        <f>IFERROR(ROUND(Raming[[#This Row],[HV5]]*Raming[[#This Row],[EHP]],2),0)</f>
        <v>0</v>
      </c>
      <c r="AJ358" s="335">
        <f>IFERROR(ROUND(Raming[[#This Row],[Hoeveelheid voorzien]]*Raming[[#This Row],[Aandeel 6]]/100,2),0)</f>
        <v>0</v>
      </c>
      <c r="AK358" s="335">
        <f>IFERROR(ROUND(Raming[[#This Row],[HV6]]*Raming[[#This Row],[EHP]],2),0)</f>
        <v>0</v>
      </c>
      <c r="AL358" s="336">
        <f>IFERROR(ROUND(Raming[[#This Row],[Hoeveelheid voorzien]]*Raming[[#This Row],[Aandeel 7]]/100,2),0)</f>
        <v>0</v>
      </c>
      <c r="AM358" s="336">
        <f>IFERROR(ROUND(Raming[[#This Row],[HV7]]*Raming[[#This Row],[EHP]],2),0)</f>
        <v>0</v>
      </c>
      <c r="AN358" s="108">
        <f>Raming[[#This Row],[HV7]]+Raming[[#This Row],[HV6]]+Raming[[#This Row],[HV5]]+Raming[[#This Row],[HV4]]+Raming[[#This Row],[HV3]]+Raming[[#This Row],[HV2]]+Raming[[#This Row],[HV1]]</f>
        <v>0</v>
      </c>
      <c r="AP358" s="337" t="str">
        <f>IFERROR(ROUND(AVERAGE(Raming[[#This Row],[kolom niet invullen]:[243/001]]),2),"")</f>
        <v/>
      </c>
      <c r="AQ358" s="337"/>
      <c r="AR358" s="337"/>
      <c r="AU358" s="338"/>
      <c r="AV358" s="338"/>
      <c r="AW358" s="338"/>
      <c r="AX358" s="338"/>
      <c r="AY358" s="338"/>
      <c r="AZ358" s="338"/>
      <c r="BA358" s="338"/>
      <c r="BB358" s="338"/>
      <c r="BC358" s="338"/>
      <c r="BD358" s="338"/>
      <c r="BE358" s="338"/>
      <c r="BF358" s="338"/>
      <c r="BG358" s="338"/>
      <c r="BH358" s="338"/>
      <c r="BI358" s="338"/>
      <c r="BJ358" s="338"/>
      <c r="BK358" s="338"/>
      <c r="BL358" s="338"/>
      <c r="BM358" s="338"/>
      <c r="BN358" s="338"/>
      <c r="BO358" s="338"/>
      <c r="BP358" s="338"/>
      <c r="BQ358" s="338"/>
      <c r="BR358" s="338"/>
      <c r="BS358" s="338"/>
      <c r="BT358" s="338"/>
      <c r="BU358" s="338"/>
      <c r="BV358" s="338"/>
      <c r="BW358" s="338"/>
      <c r="BX358" s="338"/>
      <c r="BY358" s="338"/>
      <c r="BZ358" s="338"/>
      <c r="CA358" s="338"/>
      <c r="CB358" s="338"/>
      <c r="CC358" s="338"/>
      <c r="CD358" s="338"/>
      <c r="CE358" s="338"/>
      <c r="CF358" s="338"/>
      <c r="CG358" s="338"/>
      <c r="CH358" s="338"/>
      <c r="CI358" s="338"/>
      <c r="CJ358" s="338"/>
      <c r="CK358" s="338"/>
      <c r="CL358" s="338"/>
      <c r="CM358" s="338"/>
      <c r="CN358" s="338"/>
      <c r="CO358" s="338"/>
      <c r="CP358" s="338"/>
      <c r="CQ358" s="338"/>
      <c r="CR358" s="338"/>
      <c r="CS358" s="338"/>
      <c r="CT358" s="338"/>
      <c r="CU358" s="338"/>
      <c r="CV358" s="338"/>
      <c r="CW358" s="338"/>
      <c r="CX358" s="338"/>
      <c r="CY358" s="338"/>
      <c r="CZ358" s="338"/>
      <c r="DA358" s="338"/>
      <c r="DB358" s="338"/>
      <c r="DC358" s="338"/>
      <c r="DD358" s="338"/>
      <c r="DE358" s="338"/>
      <c r="DF358" s="338"/>
      <c r="DG358" s="338"/>
    </row>
    <row r="359" spans="1:111">
      <c r="A359" s="156">
        <f>IF(Raming[[#This Row],[Nummering]]=1,SUM($B$9:B359),0)</f>
        <v>201</v>
      </c>
      <c r="B359" s="242">
        <f>IF(Raming[[#This Row],[Hoeveelheid voorzien]]&gt;0,1,0)</f>
        <v>1</v>
      </c>
      <c r="C359" s="93" t="s">
        <v>55</v>
      </c>
      <c r="D359" s="47" t="s">
        <v>464</v>
      </c>
      <c r="E359" s="49" t="s">
        <v>404</v>
      </c>
      <c r="F359" s="47" t="s">
        <v>465</v>
      </c>
      <c r="G359" s="22"/>
      <c r="H359" s="232" t="s">
        <v>466</v>
      </c>
      <c r="I359" s="163" t="s">
        <v>58</v>
      </c>
      <c r="J359" s="163" t="s">
        <v>62</v>
      </c>
      <c r="K359" s="118">
        <v>10.76</v>
      </c>
      <c r="L359" s="327"/>
      <c r="M359" s="48" t="s">
        <v>762</v>
      </c>
      <c r="N359" s="95" t="s">
        <v>713</v>
      </c>
      <c r="O359" s="160">
        <v>272</v>
      </c>
      <c r="P359" s="73">
        <f>Raming[[#This Row],[Hoeveelheid voorzien]]*Raming[[#This Row],[EHP]]</f>
        <v>2926.72</v>
      </c>
      <c r="Q359" s="100" t="s">
        <v>64</v>
      </c>
      <c r="R359" s="74">
        <v>100</v>
      </c>
      <c r="S359" s="75"/>
      <c r="T359" s="76"/>
      <c r="U359" s="77"/>
      <c r="V359" s="78"/>
      <c r="W359" s="79"/>
      <c r="X359" s="80"/>
      <c r="Y359" s="104">
        <f>SUM(Raming[[#This Row],[Aquafin]:[Aandeel 7]])</f>
        <v>100</v>
      </c>
      <c r="Z359" s="318">
        <f>IFERROR(ROUND(Raming[[#This Row],[Hoeveelheid voorzien]]*Raming[[#This Row],[Aquafin]]/100,2),0)</f>
        <v>272</v>
      </c>
      <c r="AA359" s="318">
        <f>IFERROR(ROUND(Raming[[#This Row],[HV1]]*Raming[[#This Row],[EHP]],2),0)</f>
        <v>2926.72</v>
      </c>
      <c r="AB359" s="319">
        <f>IFERROR(ROUND(Raming[[#This Row],[Hoeveelheid voorzien]]*Raming[[#This Row],[Aandeel 2]]/100,2),0)</f>
        <v>0</v>
      </c>
      <c r="AC359" s="319">
        <f>IFERROR(ROUND(Raming[[#This Row],[HV2]]*Raming[[#This Row],[EHP]],2),0)</f>
        <v>0</v>
      </c>
      <c r="AD359" s="320">
        <f>IFERROR(ROUND(Raming[[#This Row],[Hoeveelheid voorzien]]*Raming[[#This Row],[Aandeel 3]]/100,2),0)</f>
        <v>0</v>
      </c>
      <c r="AE359" s="320">
        <f>IFERROR(ROUND(Raming[[#This Row],[HV3]]*Raming[[#This Row],[EHP]],2),0)</f>
        <v>0</v>
      </c>
      <c r="AF359" s="321">
        <f>IFERROR(ROUND(Raming[[#This Row],[Hoeveelheid voorzien]]*Raming[[#This Row],[Aandeel 4]]/100,2),0)</f>
        <v>0</v>
      </c>
      <c r="AG359" s="321">
        <f>IFERROR(ROUND(Raming[[#This Row],[HV4]]*Raming[[#This Row],[EHP]],2),0)</f>
        <v>0</v>
      </c>
      <c r="AH359" s="322">
        <f>IFERROR(ROUND(Raming[[#This Row],[Hoeveelheid voorzien]]*Raming[[#This Row],[Aandeel 5]]/100,2),0)</f>
        <v>0</v>
      </c>
      <c r="AI359" s="322">
        <f>IFERROR(ROUND(Raming[[#This Row],[HV5]]*Raming[[#This Row],[EHP]],2),0)</f>
        <v>0</v>
      </c>
      <c r="AJ359" s="335">
        <f>IFERROR(ROUND(Raming[[#This Row],[Hoeveelheid voorzien]]*Raming[[#This Row],[Aandeel 6]]/100,2),0)</f>
        <v>0</v>
      </c>
      <c r="AK359" s="335">
        <f>IFERROR(ROUND(Raming[[#This Row],[HV6]]*Raming[[#This Row],[EHP]],2),0)</f>
        <v>0</v>
      </c>
      <c r="AL359" s="336">
        <f>IFERROR(ROUND(Raming[[#This Row],[Hoeveelheid voorzien]]*Raming[[#This Row],[Aandeel 7]]/100,2),0)</f>
        <v>0</v>
      </c>
      <c r="AM359" s="336">
        <f>IFERROR(ROUND(Raming[[#This Row],[HV7]]*Raming[[#This Row],[EHP]],2),0)</f>
        <v>0</v>
      </c>
      <c r="AN359" s="108">
        <f>Raming[[#This Row],[HV7]]+Raming[[#This Row],[HV6]]+Raming[[#This Row],[HV5]]+Raming[[#This Row],[HV4]]+Raming[[#This Row],[HV3]]+Raming[[#This Row],[HV2]]+Raming[[#This Row],[HV1]]</f>
        <v>272</v>
      </c>
      <c r="AP359" s="337" t="str">
        <f>IFERROR(ROUND(AVERAGE(Raming[[#This Row],[kolom niet invullen]:[243/001]]),2),"")</f>
        <v/>
      </c>
      <c r="AQ359" s="337"/>
      <c r="AR359" s="337"/>
      <c r="AU359" s="338"/>
      <c r="AV359" s="338"/>
      <c r="AW359" s="338"/>
      <c r="AX359" s="338"/>
      <c r="AY359" s="338"/>
      <c r="AZ359" s="338"/>
      <c r="BA359" s="338"/>
      <c r="BB359" s="338"/>
      <c r="BC359" s="338"/>
      <c r="BD359" s="338"/>
      <c r="BE359" s="338"/>
      <c r="BF359" s="338"/>
      <c r="BG359" s="338"/>
      <c r="BH359" s="338"/>
      <c r="BI359" s="338"/>
      <c r="BJ359" s="338"/>
      <c r="BK359" s="338"/>
      <c r="BL359" s="338"/>
      <c r="BM359" s="338"/>
      <c r="BN359" s="338"/>
      <c r="BO359" s="338"/>
      <c r="BP359" s="338"/>
      <c r="BQ359" s="338"/>
      <c r="BR359" s="338"/>
      <c r="BS359" s="338"/>
      <c r="BT359" s="338"/>
      <c r="BU359" s="338"/>
      <c r="BV359" s="338"/>
      <c r="BW359" s="338"/>
      <c r="BX359" s="338"/>
      <c r="BY359" s="338"/>
      <c r="BZ359" s="338"/>
      <c r="CA359" s="338"/>
      <c r="CB359" s="338"/>
      <c r="CC359" s="338"/>
      <c r="CD359" s="338"/>
      <c r="CE359" s="338"/>
      <c r="CF359" s="338"/>
      <c r="CG359" s="338"/>
      <c r="CH359" s="338"/>
      <c r="CI359" s="338"/>
      <c r="CJ359" s="338"/>
      <c r="CK359" s="338"/>
      <c r="CL359" s="338"/>
      <c r="CM359" s="338"/>
      <c r="CN359" s="338"/>
      <c r="CO359" s="338"/>
      <c r="CP359" s="338"/>
      <c r="CQ359" s="338"/>
      <c r="CR359" s="338"/>
      <c r="CS359" s="338"/>
      <c r="CT359" s="338"/>
      <c r="CU359" s="338"/>
      <c r="CV359" s="338"/>
      <c r="CW359" s="338"/>
      <c r="CX359" s="338"/>
      <c r="CY359" s="338"/>
      <c r="CZ359" s="338"/>
      <c r="DA359" s="338"/>
      <c r="DB359" s="338"/>
      <c r="DC359" s="338"/>
      <c r="DD359" s="338"/>
      <c r="DE359" s="338"/>
      <c r="DF359" s="338"/>
      <c r="DG359" s="338"/>
    </row>
    <row r="360" spans="1:111">
      <c r="A360" s="156">
        <f>IF(Raming[[#This Row],[Nummering]]=1,SUM($B$9:B360),0)</f>
        <v>0</v>
      </c>
      <c r="B360" s="242">
        <f>IF(Raming[[#This Row],[Hoeveelheid voorzien]]&gt;0,1,0)</f>
        <v>0</v>
      </c>
      <c r="C360" s="152"/>
      <c r="D360" s="135" t="s">
        <v>467</v>
      </c>
      <c r="E360" s="134"/>
      <c r="F360" s="135" t="s">
        <v>468</v>
      </c>
      <c r="G360" s="136"/>
      <c r="H360" s="232" t="s">
        <v>469</v>
      </c>
      <c r="I360" s="163"/>
      <c r="J360" s="163" t="s">
        <v>28</v>
      </c>
      <c r="K360" s="118" t="s">
        <v>28</v>
      </c>
      <c r="L360" s="327"/>
      <c r="M360" s="48"/>
      <c r="N360" s="95"/>
      <c r="O360" s="160"/>
      <c r="P360" s="73"/>
      <c r="Q360" s="100"/>
      <c r="R360" s="74">
        <v>100</v>
      </c>
      <c r="S360" s="75"/>
      <c r="T360" s="76"/>
      <c r="U360" s="77"/>
      <c r="V360" s="78"/>
      <c r="W360" s="79"/>
      <c r="X360" s="80"/>
      <c r="Y360" s="104">
        <f>SUM(Raming[[#This Row],[Aquafin]:[Aandeel 7]])</f>
        <v>100</v>
      </c>
      <c r="Z360" s="318">
        <f>IFERROR(ROUND(Raming[[#This Row],[Hoeveelheid voorzien]]*Raming[[#This Row],[Aquafin]]/100,2),0)</f>
        <v>0</v>
      </c>
      <c r="AA360" s="318">
        <f>IFERROR(ROUND(Raming[[#This Row],[HV1]]*Raming[[#This Row],[EHP]],2),0)</f>
        <v>0</v>
      </c>
      <c r="AB360" s="319">
        <f>IFERROR(ROUND(Raming[[#This Row],[Hoeveelheid voorzien]]*Raming[[#This Row],[Aandeel 2]]/100,2),0)</f>
        <v>0</v>
      </c>
      <c r="AC360" s="319">
        <f>IFERROR(ROUND(Raming[[#This Row],[HV2]]*Raming[[#This Row],[EHP]],2),0)</f>
        <v>0</v>
      </c>
      <c r="AD360" s="320">
        <f>IFERROR(ROUND(Raming[[#This Row],[Hoeveelheid voorzien]]*Raming[[#This Row],[Aandeel 3]]/100,2),0)</f>
        <v>0</v>
      </c>
      <c r="AE360" s="320">
        <f>IFERROR(ROUND(Raming[[#This Row],[HV3]]*Raming[[#This Row],[EHP]],2),0)</f>
        <v>0</v>
      </c>
      <c r="AF360" s="321">
        <f>IFERROR(ROUND(Raming[[#This Row],[Hoeveelheid voorzien]]*Raming[[#This Row],[Aandeel 4]]/100,2),0)</f>
        <v>0</v>
      </c>
      <c r="AG360" s="321">
        <f>IFERROR(ROUND(Raming[[#This Row],[HV4]]*Raming[[#This Row],[EHP]],2),0)</f>
        <v>0</v>
      </c>
      <c r="AH360" s="322">
        <f>IFERROR(ROUND(Raming[[#This Row],[Hoeveelheid voorzien]]*Raming[[#This Row],[Aandeel 5]]/100,2),0)</f>
        <v>0</v>
      </c>
      <c r="AI360" s="322">
        <f>IFERROR(ROUND(Raming[[#This Row],[HV5]]*Raming[[#This Row],[EHP]],2),0)</f>
        <v>0</v>
      </c>
      <c r="AJ360" s="335">
        <f>IFERROR(ROUND(Raming[[#This Row],[Hoeveelheid voorzien]]*Raming[[#This Row],[Aandeel 6]]/100,2),0)</f>
        <v>0</v>
      </c>
      <c r="AK360" s="335">
        <f>IFERROR(ROUND(Raming[[#This Row],[HV6]]*Raming[[#This Row],[EHP]],2),0)</f>
        <v>0</v>
      </c>
      <c r="AL360" s="336">
        <f>IFERROR(ROUND(Raming[[#This Row],[Hoeveelheid voorzien]]*Raming[[#This Row],[Aandeel 7]]/100,2),0)</f>
        <v>0</v>
      </c>
      <c r="AM360" s="336">
        <f>IFERROR(ROUND(Raming[[#This Row],[HV7]]*Raming[[#This Row],[EHP]],2),0)</f>
        <v>0</v>
      </c>
      <c r="AN360" s="108">
        <f>Raming[[#This Row],[HV7]]+Raming[[#This Row],[HV6]]+Raming[[#This Row],[HV5]]+Raming[[#This Row],[HV4]]+Raming[[#This Row],[HV3]]+Raming[[#This Row],[HV2]]+Raming[[#This Row],[HV1]]</f>
        <v>0</v>
      </c>
      <c r="AP360" s="337" t="str">
        <f>IFERROR(ROUND(AVERAGE(Raming[[#This Row],[kolom niet invullen]:[243/001]]),2),"")</f>
        <v/>
      </c>
      <c r="AQ360" s="337"/>
      <c r="AR360" s="337"/>
      <c r="AU360" s="338"/>
      <c r="AV360" s="338"/>
      <c r="AW360" s="338"/>
      <c r="AX360" s="338"/>
      <c r="AY360" s="338"/>
      <c r="AZ360" s="338"/>
      <c r="BA360" s="338"/>
      <c r="BB360" s="338"/>
      <c r="BC360" s="338"/>
      <c r="BD360" s="338"/>
      <c r="BE360" s="338"/>
      <c r="BF360" s="338"/>
      <c r="BG360" s="338"/>
      <c r="BH360" s="338"/>
      <c r="BI360" s="338"/>
      <c r="BJ360" s="338"/>
      <c r="BK360" s="338"/>
      <c r="BL360" s="338"/>
      <c r="BM360" s="338"/>
      <c r="BN360" s="338"/>
      <c r="BO360" s="338"/>
      <c r="BP360" s="338"/>
      <c r="BQ360" s="338"/>
      <c r="BR360" s="338"/>
      <c r="BS360" s="338"/>
      <c r="BT360" s="338"/>
      <c r="BU360" s="338"/>
      <c r="BV360" s="338"/>
      <c r="BW360" s="338"/>
      <c r="BX360" s="338"/>
      <c r="BY360" s="338"/>
      <c r="BZ360" s="338"/>
      <c r="CA360" s="338"/>
      <c r="CB360" s="338"/>
      <c r="CC360" s="338"/>
      <c r="CD360" s="338"/>
      <c r="CE360" s="338"/>
      <c r="CF360" s="338"/>
      <c r="CG360" s="338"/>
      <c r="CH360" s="338"/>
      <c r="CI360" s="338"/>
      <c r="CJ360" s="338"/>
      <c r="CK360" s="338"/>
      <c r="CL360" s="338"/>
      <c r="CM360" s="338"/>
      <c r="CN360" s="338"/>
      <c r="CO360" s="338"/>
      <c r="CP360" s="338"/>
      <c r="CQ360" s="338"/>
      <c r="CR360" s="338"/>
      <c r="CS360" s="338"/>
      <c r="CT360" s="338"/>
      <c r="CU360" s="338"/>
      <c r="CV360" s="338"/>
      <c r="CW360" s="338"/>
      <c r="CX360" s="338"/>
      <c r="CY360" s="338"/>
      <c r="CZ360" s="338"/>
      <c r="DA360" s="338"/>
      <c r="DB360" s="338"/>
      <c r="DC360" s="338"/>
      <c r="DD360" s="338"/>
      <c r="DE360" s="338"/>
      <c r="DF360" s="338"/>
      <c r="DG360" s="338"/>
    </row>
    <row r="361" spans="1:111">
      <c r="A361" s="156">
        <f>IF(Raming[[#This Row],[Nummering]]=1,SUM($B$9:B361),0)</f>
        <v>202</v>
      </c>
      <c r="B361" s="242">
        <f>IF(Raming[[#This Row],[Hoeveelheid voorzien]]&gt;0,1,0)</f>
        <v>1</v>
      </c>
      <c r="C361" s="93" t="s">
        <v>55</v>
      </c>
      <c r="D361" s="47" t="s">
        <v>470</v>
      </c>
      <c r="E361" s="49" t="s">
        <v>404</v>
      </c>
      <c r="F361" s="47" t="s">
        <v>471</v>
      </c>
      <c r="G361" s="22"/>
      <c r="H361" s="233"/>
      <c r="I361" s="163" t="s">
        <v>58</v>
      </c>
      <c r="J361" s="163" t="s">
        <v>62</v>
      </c>
      <c r="K361" s="118">
        <v>22.71</v>
      </c>
      <c r="L361" s="340"/>
      <c r="M361" s="48"/>
      <c r="N361" s="95" t="s">
        <v>713</v>
      </c>
      <c r="O361" s="297">
        <v>136</v>
      </c>
      <c r="P361" s="73">
        <f>Raming[[#This Row],[Hoeveelheid voorzien]]*Raming[[#This Row],[EHP]]</f>
        <v>3088.56</v>
      </c>
      <c r="Q361" s="100" t="s">
        <v>64</v>
      </c>
      <c r="R361" s="74">
        <v>100</v>
      </c>
      <c r="S361" s="75"/>
      <c r="T361" s="76"/>
      <c r="U361" s="77"/>
      <c r="V361" s="78"/>
      <c r="W361" s="79"/>
      <c r="X361" s="80"/>
      <c r="Y361" s="104">
        <f>SUM(Raming[[#This Row],[Aquafin]:[Aandeel 7]])</f>
        <v>100</v>
      </c>
      <c r="Z361" s="318">
        <f>IFERROR(ROUND(Raming[[#This Row],[Hoeveelheid voorzien]]*Raming[[#This Row],[Aquafin]]/100,2),0)</f>
        <v>136</v>
      </c>
      <c r="AA361" s="318">
        <f>IFERROR(ROUND(Raming[[#This Row],[HV1]]*Raming[[#This Row],[EHP]],2),0)</f>
        <v>3088.56</v>
      </c>
      <c r="AB361" s="319">
        <f>IFERROR(ROUND(Raming[[#This Row],[Hoeveelheid voorzien]]*Raming[[#This Row],[Aandeel 2]]/100,2),0)</f>
        <v>0</v>
      </c>
      <c r="AC361" s="319">
        <f>IFERROR(ROUND(Raming[[#This Row],[HV2]]*Raming[[#This Row],[EHP]],2),0)</f>
        <v>0</v>
      </c>
      <c r="AD361" s="320">
        <f>IFERROR(ROUND(Raming[[#This Row],[Hoeveelheid voorzien]]*Raming[[#This Row],[Aandeel 3]]/100,2),0)</f>
        <v>0</v>
      </c>
      <c r="AE361" s="320">
        <f>IFERROR(ROUND(Raming[[#This Row],[HV3]]*Raming[[#This Row],[EHP]],2),0)</f>
        <v>0</v>
      </c>
      <c r="AF361" s="321">
        <f>IFERROR(ROUND(Raming[[#This Row],[Hoeveelheid voorzien]]*Raming[[#This Row],[Aandeel 4]]/100,2),0)</f>
        <v>0</v>
      </c>
      <c r="AG361" s="321">
        <f>IFERROR(ROUND(Raming[[#This Row],[HV4]]*Raming[[#This Row],[EHP]],2),0)</f>
        <v>0</v>
      </c>
      <c r="AH361" s="322">
        <f>IFERROR(ROUND(Raming[[#This Row],[Hoeveelheid voorzien]]*Raming[[#This Row],[Aandeel 5]]/100,2),0)</f>
        <v>0</v>
      </c>
      <c r="AI361" s="322">
        <f>IFERROR(ROUND(Raming[[#This Row],[HV5]]*Raming[[#This Row],[EHP]],2),0)</f>
        <v>0</v>
      </c>
      <c r="AJ361" s="335">
        <f>IFERROR(ROUND(Raming[[#This Row],[Hoeveelheid voorzien]]*Raming[[#This Row],[Aandeel 6]]/100,2),0)</f>
        <v>0</v>
      </c>
      <c r="AK361" s="335">
        <f>IFERROR(ROUND(Raming[[#This Row],[HV6]]*Raming[[#This Row],[EHP]],2),0)</f>
        <v>0</v>
      </c>
      <c r="AL361" s="336">
        <f>IFERROR(ROUND(Raming[[#This Row],[Hoeveelheid voorzien]]*Raming[[#This Row],[Aandeel 7]]/100,2),0)</f>
        <v>0</v>
      </c>
      <c r="AM361" s="336">
        <f>IFERROR(ROUND(Raming[[#This Row],[HV7]]*Raming[[#This Row],[EHP]],2),0)</f>
        <v>0</v>
      </c>
      <c r="AN361" s="108">
        <f>Raming[[#This Row],[HV7]]+Raming[[#This Row],[HV6]]+Raming[[#This Row],[HV5]]+Raming[[#This Row],[HV4]]+Raming[[#This Row],[HV3]]+Raming[[#This Row],[HV2]]+Raming[[#This Row],[HV1]]</f>
        <v>136</v>
      </c>
      <c r="AP361" s="337" t="str">
        <f>IFERROR(ROUND(AVERAGE(Raming[[#This Row],[kolom niet invullen]:[243/001]]),2),"")</f>
        <v/>
      </c>
      <c r="AQ361" s="337"/>
      <c r="AR361" s="337"/>
      <c r="AU361" s="338"/>
      <c r="AV361" s="338"/>
      <c r="AW361" s="338"/>
      <c r="AX361" s="338"/>
      <c r="AY361" s="338"/>
      <c r="AZ361" s="338"/>
      <c r="BA361" s="338"/>
      <c r="BB361" s="338"/>
      <c r="BC361" s="338"/>
      <c r="BD361" s="338"/>
      <c r="BE361" s="338"/>
      <c r="BF361" s="338"/>
      <c r="BG361" s="338"/>
      <c r="BH361" s="338"/>
      <c r="BI361" s="338"/>
      <c r="BJ361" s="338"/>
      <c r="BK361" s="338"/>
      <c r="BL361" s="338"/>
      <c r="BM361" s="338"/>
      <c r="BN361" s="338"/>
      <c r="BO361" s="338"/>
      <c r="BP361" s="338"/>
      <c r="BQ361" s="338"/>
      <c r="BR361" s="338"/>
      <c r="BS361" s="338"/>
      <c r="BT361" s="338"/>
      <c r="BU361" s="338"/>
      <c r="BV361" s="338"/>
      <c r="BW361" s="338"/>
      <c r="BX361" s="338"/>
      <c r="BY361" s="338"/>
      <c r="BZ361" s="338"/>
      <c r="CA361" s="338"/>
      <c r="CB361" s="338"/>
      <c r="CC361" s="338"/>
      <c r="CD361" s="338"/>
      <c r="CE361" s="338"/>
      <c r="CF361" s="338"/>
      <c r="CG361" s="338"/>
      <c r="CH361" s="338"/>
      <c r="CI361" s="338"/>
      <c r="CJ361" s="338"/>
      <c r="CK361" s="338"/>
      <c r="CL361" s="338"/>
      <c r="CM361" s="338"/>
      <c r="CN361" s="338"/>
      <c r="CO361" s="338"/>
      <c r="CP361" s="338"/>
      <c r="CQ361" s="338"/>
      <c r="CR361" s="338"/>
      <c r="CS361" s="338"/>
      <c r="CT361" s="338"/>
      <c r="CU361" s="338"/>
      <c r="CV361" s="338"/>
      <c r="CW361" s="338"/>
      <c r="CX361" s="338"/>
      <c r="CY361" s="338"/>
      <c r="CZ361" s="338"/>
      <c r="DA361" s="338"/>
      <c r="DB361" s="338"/>
      <c r="DC361" s="338"/>
      <c r="DD361" s="338"/>
      <c r="DE361" s="338"/>
      <c r="DF361" s="338"/>
      <c r="DG361" s="338"/>
    </row>
    <row r="362" spans="1:111">
      <c r="A362" s="156">
        <f>IF(Raming[[#This Row],[Nummering]]=1,SUM($B$9:B362),0)</f>
        <v>0</v>
      </c>
      <c r="B362" s="242">
        <f>IF(Raming[[#This Row],[Hoeveelheid voorzien]]&gt;0,1,0)</f>
        <v>0</v>
      </c>
      <c r="C362" s="113"/>
      <c r="D362" s="113" t="s">
        <v>454</v>
      </c>
      <c r="E362" s="113"/>
      <c r="F362" s="113" t="s">
        <v>472</v>
      </c>
      <c r="G362" s="131"/>
      <c r="H362" s="231"/>
      <c r="I362" s="170"/>
      <c r="J362" s="170" t="s">
        <v>28</v>
      </c>
      <c r="K362" s="118" t="s">
        <v>28</v>
      </c>
      <c r="L362" s="326"/>
      <c r="M362" s="45"/>
      <c r="N362" s="46"/>
      <c r="O362" s="160"/>
      <c r="P362" s="73"/>
      <c r="Q362" s="100"/>
      <c r="R362" s="74">
        <v>100</v>
      </c>
      <c r="S362" s="75"/>
      <c r="T362" s="76"/>
      <c r="U362" s="77"/>
      <c r="V362" s="78"/>
      <c r="W362" s="79"/>
      <c r="X362" s="80"/>
      <c r="Y362" s="104">
        <f>SUM(Raming[[#This Row],[Aquafin]:[Aandeel 7]])</f>
        <v>100</v>
      </c>
      <c r="Z362" s="318">
        <f>IFERROR(ROUND(Raming[[#This Row],[Hoeveelheid voorzien]]*Raming[[#This Row],[Aquafin]]/100,2),0)</f>
        <v>0</v>
      </c>
      <c r="AA362" s="318">
        <f>IFERROR(ROUND(Raming[[#This Row],[HV1]]*Raming[[#This Row],[EHP]],2),0)</f>
        <v>0</v>
      </c>
      <c r="AB362" s="319">
        <f>IFERROR(ROUND(Raming[[#This Row],[Hoeveelheid voorzien]]*Raming[[#This Row],[Aandeel 2]]/100,2),0)</f>
        <v>0</v>
      </c>
      <c r="AC362" s="319">
        <f>IFERROR(ROUND(Raming[[#This Row],[HV2]]*Raming[[#This Row],[EHP]],2),0)</f>
        <v>0</v>
      </c>
      <c r="AD362" s="320">
        <f>IFERROR(ROUND(Raming[[#This Row],[Hoeveelheid voorzien]]*Raming[[#This Row],[Aandeel 3]]/100,2),0)</f>
        <v>0</v>
      </c>
      <c r="AE362" s="320">
        <f>IFERROR(ROUND(Raming[[#This Row],[HV3]]*Raming[[#This Row],[EHP]],2),0)</f>
        <v>0</v>
      </c>
      <c r="AF362" s="321">
        <f>IFERROR(ROUND(Raming[[#This Row],[Hoeveelheid voorzien]]*Raming[[#This Row],[Aandeel 4]]/100,2),0)</f>
        <v>0</v>
      </c>
      <c r="AG362" s="321">
        <f>IFERROR(ROUND(Raming[[#This Row],[HV4]]*Raming[[#This Row],[EHP]],2),0)</f>
        <v>0</v>
      </c>
      <c r="AH362" s="322">
        <f>IFERROR(ROUND(Raming[[#This Row],[Hoeveelheid voorzien]]*Raming[[#This Row],[Aandeel 5]]/100,2),0)</f>
        <v>0</v>
      </c>
      <c r="AI362" s="322">
        <f>IFERROR(ROUND(Raming[[#This Row],[HV5]]*Raming[[#This Row],[EHP]],2),0)</f>
        <v>0</v>
      </c>
      <c r="AJ362" s="335">
        <f>IFERROR(ROUND(Raming[[#This Row],[Hoeveelheid voorzien]]*Raming[[#This Row],[Aandeel 6]]/100,2),0)</f>
        <v>0</v>
      </c>
      <c r="AK362" s="335">
        <f>IFERROR(ROUND(Raming[[#This Row],[HV6]]*Raming[[#This Row],[EHP]],2),0)</f>
        <v>0</v>
      </c>
      <c r="AL362" s="336">
        <f>IFERROR(ROUND(Raming[[#This Row],[Hoeveelheid voorzien]]*Raming[[#This Row],[Aandeel 7]]/100,2),0)</f>
        <v>0</v>
      </c>
      <c r="AM362" s="336">
        <f>IFERROR(ROUND(Raming[[#This Row],[HV7]]*Raming[[#This Row],[EHP]],2),0)</f>
        <v>0</v>
      </c>
      <c r="AN362" s="108">
        <f>Raming[[#This Row],[HV7]]+Raming[[#This Row],[HV6]]+Raming[[#This Row],[HV5]]+Raming[[#This Row],[HV4]]+Raming[[#This Row],[HV3]]+Raming[[#This Row],[HV2]]+Raming[[#This Row],[HV1]]</f>
        <v>0</v>
      </c>
      <c r="AP362" s="337" t="str">
        <f>IFERROR(ROUND(AVERAGE(Raming[[#This Row],[kolom niet invullen]:[243/001]]),2),"")</f>
        <v/>
      </c>
      <c r="AQ362" s="337"/>
      <c r="AR362" s="337"/>
      <c r="AU362" s="338"/>
      <c r="AV362" s="338"/>
      <c r="AW362" s="338"/>
      <c r="AX362" s="338"/>
      <c r="AY362" s="338"/>
      <c r="AZ362" s="338"/>
      <c r="BA362" s="338"/>
      <c r="BB362" s="338"/>
      <c r="BC362" s="338"/>
      <c r="BD362" s="338"/>
      <c r="BE362" s="338"/>
      <c r="BF362" s="338"/>
      <c r="BG362" s="338"/>
      <c r="BH362" s="338"/>
      <c r="BI362" s="338"/>
      <c r="BJ362" s="338"/>
      <c r="BK362" s="338"/>
      <c r="BL362" s="338"/>
      <c r="BM362" s="338"/>
      <c r="BN362" s="338"/>
      <c r="BO362" s="338"/>
      <c r="BP362" s="338"/>
      <c r="BQ362" s="338"/>
      <c r="BR362" s="338"/>
      <c r="BS362" s="338"/>
      <c r="BT362" s="338"/>
      <c r="BU362" s="338"/>
      <c r="BV362" s="338"/>
      <c r="BW362" s="338"/>
      <c r="BX362" s="338"/>
      <c r="BY362" s="338"/>
      <c r="BZ362" s="338"/>
      <c r="CA362" s="338"/>
      <c r="CB362" s="338"/>
      <c r="CC362" s="338"/>
      <c r="CD362" s="338"/>
      <c r="CE362" s="338"/>
      <c r="CF362" s="338"/>
      <c r="CG362" s="338"/>
      <c r="CH362" s="338"/>
      <c r="CI362" s="338"/>
      <c r="CJ362" s="338"/>
      <c r="CK362" s="338"/>
      <c r="CL362" s="338"/>
      <c r="CM362" s="338"/>
      <c r="CN362" s="338"/>
      <c r="CO362" s="338"/>
      <c r="CP362" s="338"/>
      <c r="CQ362" s="338"/>
      <c r="CR362" s="338"/>
      <c r="CS362" s="338"/>
      <c r="CT362" s="338"/>
      <c r="CU362" s="338"/>
      <c r="CV362" s="338"/>
      <c r="CW362" s="338"/>
      <c r="CX362" s="338"/>
      <c r="CY362" s="338"/>
      <c r="CZ362" s="338"/>
      <c r="DA362" s="338"/>
      <c r="DB362" s="338"/>
      <c r="DC362" s="338"/>
      <c r="DD362" s="338"/>
      <c r="DE362" s="338"/>
      <c r="DF362" s="338"/>
      <c r="DG362" s="338"/>
    </row>
    <row r="363" spans="1:111" ht="22.5">
      <c r="A363" s="156">
        <f>IF(Raming[[#This Row],[Nummering]]=1,SUM($B$9:B363),0)</f>
        <v>203</v>
      </c>
      <c r="B363" s="242">
        <f>IF(Raming[[#This Row],[Hoeveelheid voorzien]]&gt;0,1,0)</f>
        <v>1</v>
      </c>
      <c r="C363" s="93" t="s">
        <v>55</v>
      </c>
      <c r="D363" s="47" t="s">
        <v>473</v>
      </c>
      <c r="E363" s="49" t="s">
        <v>404</v>
      </c>
      <c r="F363" s="47" t="s">
        <v>474</v>
      </c>
      <c r="G363" s="22"/>
      <c r="H363" s="232" t="s">
        <v>475</v>
      </c>
      <c r="I363" s="163" t="s">
        <v>58</v>
      </c>
      <c r="J363" s="163" t="s">
        <v>68</v>
      </c>
      <c r="K363" s="118">
        <v>1.79</v>
      </c>
      <c r="L363" s="327"/>
      <c r="M363" s="157" t="s">
        <v>762</v>
      </c>
      <c r="N363" s="95" t="s">
        <v>713</v>
      </c>
      <c r="O363" s="160">
        <v>14560</v>
      </c>
      <c r="P363" s="73">
        <f>Raming[[#This Row],[Hoeveelheid voorzien]]*Raming[[#This Row],[EHP]]</f>
        <v>26062.400000000001</v>
      </c>
      <c r="Q363" s="100" t="s">
        <v>64</v>
      </c>
      <c r="R363" s="74">
        <v>100</v>
      </c>
      <c r="S363" s="75"/>
      <c r="T363" s="76"/>
      <c r="U363" s="77"/>
      <c r="V363" s="78"/>
      <c r="W363" s="79"/>
      <c r="X363" s="80"/>
      <c r="Y363" s="104">
        <f>SUM(Raming[[#This Row],[Aquafin]:[Aandeel 7]])</f>
        <v>100</v>
      </c>
      <c r="Z363" s="318">
        <f>IFERROR(ROUND(Raming[[#This Row],[Hoeveelheid voorzien]]*Raming[[#This Row],[Aquafin]]/100,2),0)</f>
        <v>14560</v>
      </c>
      <c r="AA363" s="318">
        <f>IFERROR(ROUND(Raming[[#This Row],[HV1]]*Raming[[#This Row],[EHP]],2),0)</f>
        <v>26062.400000000001</v>
      </c>
      <c r="AB363" s="319">
        <f>IFERROR(ROUND(Raming[[#This Row],[Hoeveelheid voorzien]]*Raming[[#This Row],[Aandeel 2]]/100,2),0)</f>
        <v>0</v>
      </c>
      <c r="AC363" s="319">
        <f>IFERROR(ROUND(Raming[[#This Row],[HV2]]*Raming[[#This Row],[EHP]],2),0)</f>
        <v>0</v>
      </c>
      <c r="AD363" s="320">
        <f>IFERROR(ROUND(Raming[[#This Row],[Hoeveelheid voorzien]]*Raming[[#This Row],[Aandeel 3]]/100,2),0)</f>
        <v>0</v>
      </c>
      <c r="AE363" s="320">
        <f>IFERROR(ROUND(Raming[[#This Row],[HV3]]*Raming[[#This Row],[EHP]],2),0)</f>
        <v>0</v>
      </c>
      <c r="AF363" s="321">
        <f>IFERROR(ROUND(Raming[[#This Row],[Hoeveelheid voorzien]]*Raming[[#This Row],[Aandeel 4]]/100,2),0)</f>
        <v>0</v>
      </c>
      <c r="AG363" s="321">
        <f>IFERROR(ROUND(Raming[[#This Row],[HV4]]*Raming[[#This Row],[EHP]],2),0)</f>
        <v>0</v>
      </c>
      <c r="AH363" s="322">
        <f>IFERROR(ROUND(Raming[[#This Row],[Hoeveelheid voorzien]]*Raming[[#This Row],[Aandeel 5]]/100,2),0)</f>
        <v>0</v>
      </c>
      <c r="AI363" s="322">
        <f>IFERROR(ROUND(Raming[[#This Row],[HV5]]*Raming[[#This Row],[EHP]],2),0)</f>
        <v>0</v>
      </c>
      <c r="AJ363" s="335">
        <f>IFERROR(ROUND(Raming[[#This Row],[Hoeveelheid voorzien]]*Raming[[#This Row],[Aandeel 6]]/100,2),0)</f>
        <v>0</v>
      </c>
      <c r="AK363" s="335">
        <f>IFERROR(ROUND(Raming[[#This Row],[HV6]]*Raming[[#This Row],[EHP]],2),0)</f>
        <v>0</v>
      </c>
      <c r="AL363" s="336">
        <f>IFERROR(ROUND(Raming[[#This Row],[Hoeveelheid voorzien]]*Raming[[#This Row],[Aandeel 7]]/100,2),0)</f>
        <v>0</v>
      </c>
      <c r="AM363" s="336">
        <f>IFERROR(ROUND(Raming[[#This Row],[HV7]]*Raming[[#This Row],[EHP]],2),0)</f>
        <v>0</v>
      </c>
      <c r="AN363" s="108">
        <f>Raming[[#This Row],[HV7]]+Raming[[#This Row],[HV6]]+Raming[[#This Row],[HV5]]+Raming[[#This Row],[HV4]]+Raming[[#This Row],[HV3]]+Raming[[#This Row],[HV2]]+Raming[[#This Row],[HV1]]</f>
        <v>14560</v>
      </c>
      <c r="AP363" s="337" t="str">
        <f>IFERROR(ROUND(AVERAGE(Raming[[#This Row],[kolom niet invullen]:[243/001]]),2),"")</f>
        <v/>
      </c>
      <c r="AQ363" s="337"/>
      <c r="AR363" s="337"/>
      <c r="AU363" s="338"/>
      <c r="AV363" s="338"/>
      <c r="AW363" s="338"/>
      <c r="AX363" s="338"/>
      <c r="AY363" s="338"/>
      <c r="AZ363" s="338"/>
      <c r="BA363" s="338"/>
      <c r="BB363" s="338"/>
      <c r="BC363" s="338"/>
      <c r="BD363" s="338"/>
      <c r="BE363" s="338"/>
      <c r="BF363" s="338"/>
      <c r="BG363" s="338"/>
      <c r="BH363" s="338"/>
      <c r="BI363" s="338"/>
      <c r="BJ363" s="338"/>
      <c r="BK363" s="338"/>
      <c r="BL363" s="338"/>
      <c r="BM363" s="338"/>
      <c r="BN363" s="338"/>
      <c r="BO363" s="338"/>
      <c r="BP363" s="338"/>
      <c r="BQ363" s="338"/>
      <c r="BR363" s="338"/>
      <c r="BS363" s="338"/>
      <c r="BT363" s="338"/>
      <c r="BU363" s="338"/>
      <c r="BV363" s="338"/>
      <c r="BW363" s="338"/>
      <c r="BX363" s="338"/>
      <c r="BY363" s="338"/>
      <c r="BZ363" s="338"/>
      <c r="CA363" s="338"/>
      <c r="CB363" s="338"/>
      <c r="CC363" s="338"/>
      <c r="CD363" s="338"/>
      <c r="CE363" s="338"/>
      <c r="CF363" s="338"/>
      <c r="CG363" s="338"/>
      <c r="CH363" s="338"/>
      <c r="CI363" s="338"/>
      <c r="CJ363" s="338"/>
      <c r="CK363" s="338"/>
      <c r="CL363" s="338"/>
      <c r="CM363" s="338"/>
      <c r="CN363" s="338"/>
      <c r="CO363" s="338"/>
      <c r="CP363" s="338"/>
      <c r="CQ363" s="338"/>
      <c r="CR363" s="338"/>
      <c r="CS363" s="338"/>
      <c r="CT363" s="338"/>
      <c r="CU363" s="338"/>
      <c r="CV363" s="338"/>
      <c r="CW363" s="338"/>
      <c r="CX363" s="338"/>
      <c r="CY363" s="338"/>
      <c r="CZ363" s="338"/>
      <c r="DA363" s="338"/>
      <c r="DB363" s="338"/>
      <c r="DC363" s="338"/>
      <c r="DD363" s="338"/>
      <c r="DE363" s="338"/>
      <c r="DF363" s="338"/>
      <c r="DG363" s="338"/>
    </row>
    <row r="364" spans="1:111">
      <c r="A364" s="156">
        <f>IF(Raming[[#This Row],[Nummering]]=1,SUM($B$9:B364),0)</f>
        <v>0</v>
      </c>
      <c r="B364" s="242">
        <f>IF(Raming[[#This Row],[Hoeveelheid voorzien]]&gt;0,1,0)</f>
        <v>0</v>
      </c>
      <c r="C364" s="152"/>
      <c r="D364" s="135" t="s">
        <v>476</v>
      </c>
      <c r="E364" s="134"/>
      <c r="F364" s="135" t="s">
        <v>477</v>
      </c>
      <c r="G364" s="136"/>
      <c r="H364" s="232" t="s">
        <v>478</v>
      </c>
      <c r="I364" s="163"/>
      <c r="J364" s="163" t="s">
        <v>28</v>
      </c>
      <c r="K364" s="118" t="s">
        <v>28</v>
      </c>
      <c r="L364" s="327"/>
      <c r="M364" s="48"/>
      <c r="N364" s="95"/>
      <c r="O364" s="160"/>
      <c r="P364" s="73"/>
      <c r="Q364" s="100"/>
      <c r="R364" s="74">
        <v>100</v>
      </c>
      <c r="S364" s="75"/>
      <c r="T364" s="76"/>
      <c r="U364" s="77"/>
      <c r="V364" s="78"/>
      <c r="W364" s="79"/>
      <c r="X364" s="80"/>
      <c r="Y364" s="104">
        <f>SUM(Raming[[#This Row],[Aquafin]:[Aandeel 7]])</f>
        <v>100</v>
      </c>
      <c r="Z364" s="318">
        <f>IFERROR(ROUND(Raming[[#This Row],[Hoeveelheid voorzien]]*Raming[[#This Row],[Aquafin]]/100,2),0)</f>
        <v>0</v>
      </c>
      <c r="AA364" s="318">
        <f>IFERROR(ROUND(Raming[[#This Row],[HV1]]*Raming[[#This Row],[EHP]],2),0)</f>
        <v>0</v>
      </c>
      <c r="AB364" s="319">
        <f>IFERROR(ROUND(Raming[[#This Row],[Hoeveelheid voorzien]]*Raming[[#This Row],[Aandeel 2]]/100,2),0)</f>
        <v>0</v>
      </c>
      <c r="AC364" s="319">
        <f>IFERROR(ROUND(Raming[[#This Row],[HV2]]*Raming[[#This Row],[EHP]],2),0)</f>
        <v>0</v>
      </c>
      <c r="AD364" s="320">
        <f>IFERROR(ROUND(Raming[[#This Row],[Hoeveelheid voorzien]]*Raming[[#This Row],[Aandeel 3]]/100,2),0)</f>
        <v>0</v>
      </c>
      <c r="AE364" s="320">
        <f>IFERROR(ROUND(Raming[[#This Row],[HV3]]*Raming[[#This Row],[EHP]],2),0)</f>
        <v>0</v>
      </c>
      <c r="AF364" s="321">
        <f>IFERROR(ROUND(Raming[[#This Row],[Hoeveelheid voorzien]]*Raming[[#This Row],[Aandeel 4]]/100,2),0)</f>
        <v>0</v>
      </c>
      <c r="AG364" s="321">
        <f>IFERROR(ROUND(Raming[[#This Row],[HV4]]*Raming[[#This Row],[EHP]],2),0)</f>
        <v>0</v>
      </c>
      <c r="AH364" s="322">
        <f>IFERROR(ROUND(Raming[[#This Row],[Hoeveelheid voorzien]]*Raming[[#This Row],[Aandeel 5]]/100,2),0)</f>
        <v>0</v>
      </c>
      <c r="AI364" s="322">
        <f>IFERROR(ROUND(Raming[[#This Row],[HV5]]*Raming[[#This Row],[EHP]],2),0)</f>
        <v>0</v>
      </c>
      <c r="AJ364" s="335">
        <f>IFERROR(ROUND(Raming[[#This Row],[Hoeveelheid voorzien]]*Raming[[#This Row],[Aandeel 6]]/100,2),0)</f>
        <v>0</v>
      </c>
      <c r="AK364" s="335">
        <f>IFERROR(ROUND(Raming[[#This Row],[HV6]]*Raming[[#This Row],[EHP]],2),0)</f>
        <v>0</v>
      </c>
      <c r="AL364" s="336">
        <f>IFERROR(ROUND(Raming[[#This Row],[Hoeveelheid voorzien]]*Raming[[#This Row],[Aandeel 7]]/100,2),0)</f>
        <v>0</v>
      </c>
      <c r="AM364" s="336">
        <f>IFERROR(ROUND(Raming[[#This Row],[HV7]]*Raming[[#This Row],[EHP]],2),0)</f>
        <v>0</v>
      </c>
      <c r="AN364" s="108">
        <f>Raming[[#This Row],[HV7]]+Raming[[#This Row],[HV6]]+Raming[[#This Row],[HV5]]+Raming[[#This Row],[HV4]]+Raming[[#This Row],[HV3]]+Raming[[#This Row],[HV2]]+Raming[[#This Row],[HV1]]</f>
        <v>0</v>
      </c>
      <c r="AP364" s="337" t="str">
        <f>IFERROR(ROUND(AVERAGE(Raming[[#This Row],[kolom niet invullen]:[243/001]]),2),"")</f>
        <v/>
      </c>
      <c r="AQ364" s="337"/>
      <c r="AR364" s="337"/>
      <c r="AU364" s="338"/>
      <c r="AV364" s="338"/>
      <c r="AW364" s="338"/>
      <c r="AX364" s="338"/>
      <c r="AY364" s="338"/>
      <c r="AZ364" s="338"/>
      <c r="BA364" s="338"/>
      <c r="BB364" s="338"/>
      <c r="BC364" s="338"/>
      <c r="BD364" s="338"/>
      <c r="BE364" s="338"/>
      <c r="BF364" s="338"/>
      <c r="BG364" s="338"/>
      <c r="BH364" s="338"/>
      <c r="BI364" s="338"/>
      <c r="BJ364" s="338"/>
      <c r="BK364" s="338"/>
      <c r="BL364" s="338"/>
      <c r="BM364" s="338"/>
      <c r="BN364" s="338"/>
      <c r="BO364" s="338"/>
      <c r="BP364" s="338"/>
      <c r="BQ364" s="338"/>
      <c r="BR364" s="338"/>
      <c r="BS364" s="338"/>
      <c r="BT364" s="338"/>
      <c r="BU364" s="338"/>
      <c r="BV364" s="338"/>
      <c r="BW364" s="338"/>
      <c r="BX364" s="338"/>
      <c r="BY364" s="338"/>
      <c r="BZ364" s="338"/>
      <c r="CA364" s="338"/>
      <c r="CB364" s="338"/>
      <c r="CC364" s="338"/>
      <c r="CD364" s="338"/>
      <c r="CE364" s="338"/>
      <c r="CF364" s="338"/>
      <c r="CG364" s="338"/>
      <c r="CH364" s="338"/>
      <c r="CI364" s="338"/>
      <c r="CJ364" s="338"/>
      <c r="CK364" s="338"/>
      <c r="CL364" s="338"/>
      <c r="CM364" s="338"/>
      <c r="CN364" s="338"/>
      <c r="CO364" s="338"/>
      <c r="CP364" s="338"/>
      <c r="CQ364" s="338"/>
      <c r="CR364" s="338"/>
      <c r="CS364" s="338"/>
      <c r="CT364" s="338"/>
      <c r="CU364" s="338"/>
      <c r="CV364" s="338"/>
      <c r="CW364" s="338"/>
      <c r="CX364" s="338"/>
      <c r="CY364" s="338"/>
      <c r="CZ364" s="338"/>
      <c r="DA364" s="338"/>
      <c r="DB364" s="338"/>
      <c r="DC364" s="338"/>
      <c r="DD364" s="338"/>
      <c r="DE364" s="338"/>
      <c r="DF364" s="338"/>
      <c r="DG364" s="338"/>
    </row>
    <row r="365" spans="1:111" ht="22.5">
      <c r="A365" s="156">
        <f>IF(Raming[[#This Row],[Nummering]]=1,SUM($B$9:B365),0)</f>
        <v>204</v>
      </c>
      <c r="B365" s="242">
        <f>IF(Raming[[#This Row],[Hoeveelheid voorzien]]&gt;0,1,0)</f>
        <v>1</v>
      </c>
      <c r="C365" s="93" t="s">
        <v>55</v>
      </c>
      <c r="D365" s="47" t="s">
        <v>479</v>
      </c>
      <c r="E365" s="49" t="s">
        <v>404</v>
      </c>
      <c r="F365" s="47" t="s">
        <v>480</v>
      </c>
      <c r="G365" s="22"/>
      <c r="H365" s="233"/>
      <c r="I365" s="163" t="s">
        <v>58</v>
      </c>
      <c r="J365" s="163" t="s">
        <v>68</v>
      </c>
      <c r="K365" s="118">
        <v>2.02</v>
      </c>
      <c r="L365" s="327"/>
      <c r="M365" s="48" t="s">
        <v>762</v>
      </c>
      <c r="N365" s="95" t="s">
        <v>713</v>
      </c>
      <c r="O365" s="160">
        <v>3640</v>
      </c>
      <c r="P365" s="73">
        <f>Raming[[#This Row],[Hoeveelheid voorzien]]*Raming[[#This Row],[EHP]]</f>
        <v>7352.8</v>
      </c>
      <c r="Q365" s="100" t="s">
        <v>64</v>
      </c>
      <c r="R365" s="74">
        <v>100</v>
      </c>
      <c r="S365" s="75"/>
      <c r="T365" s="76"/>
      <c r="U365" s="77"/>
      <c r="V365" s="78"/>
      <c r="W365" s="79"/>
      <c r="X365" s="80"/>
      <c r="Y365" s="104">
        <f>SUM(Raming[[#This Row],[Aquafin]:[Aandeel 7]])</f>
        <v>100</v>
      </c>
      <c r="Z365" s="318">
        <f>IFERROR(ROUND(Raming[[#This Row],[Hoeveelheid voorzien]]*Raming[[#This Row],[Aquafin]]/100,2),0)</f>
        <v>3640</v>
      </c>
      <c r="AA365" s="318">
        <f>IFERROR(ROUND(Raming[[#This Row],[HV1]]*Raming[[#This Row],[EHP]],2),0)</f>
        <v>7352.8</v>
      </c>
      <c r="AB365" s="319">
        <f>IFERROR(ROUND(Raming[[#This Row],[Hoeveelheid voorzien]]*Raming[[#This Row],[Aandeel 2]]/100,2),0)</f>
        <v>0</v>
      </c>
      <c r="AC365" s="319">
        <f>IFERROR(ROUND(Raming[[#This Row],[HV2]]*Raming[[#This Row],[EHP]],2),0)</f>
        <v>0</v>
      </c>
      <c r="AD365" s="320">
        <f>IFERROR(ROUND(Raming[[#This Row],[Hoeveelheid voorzien]]*Raming[[#This Row],[Aandeel 3]]/100,2),0)</f>
        <v>0</v>
      </c>
      <c r="AE365" s="320">
        <f>IFERROR(ROUND(Raming[[#This Row],[HV3]]*Raming[[#This Row],[EHP]],2),0)</f>
        <v>0</v>
      </c>
      <c r="AF365" s="321">
        <f>IFERROR(ROUND(Raming[[#This Row],[Hoeveelheid voorzien]]*Raming[[#This Row],[Aandeel 4]]/100,2),0)</f>
        <v>0</v>
      </c>
      <c r="AG365" s="321">
        <f>IFERROR(ROUND(Raming[[#This Row],[HV4]]*Raming[[#This Row],[EHP]],2),0)</f>
        <v>0</v>
      </c>
      <c r="AH365" s="322">
        <f>IFERROR(ROUND(Raming[[#This Row],[Hoeveelheid voorzien]]*Raming[[#This Row],[Aandeel 5]]/100,2),0)</f>
        <v>0</v>
      </c>
      <c r="AI365" s="322">
        <f>IFERROR(ROUND(Raming[[#This Row],[HV5]]*Raming[[#This Row],[EHP]],2),0)</f>
        <v>0</v>
      </c>
      <c r="AJ365" s="335">
        <f>IFERROR(ROUND(Raming[[#This Row],[Hoeveelheid voorzien]]*Raming[[#This Row],[Aandeel 6]]/100,2),0)</f>
        <v>0</v>
      </c>
      <c r="AK365" s="335">
        <f>IFERROR(ROUND(Raming[[#This Row],[HV6]]*Raming[[#This Row],[EHP]],2),0)</f>
        <v>0</v>
      </c>
      <c r="AL365" s="336">
        <f>IFERROR(ROUND(Raming[[#This Row],[Hoeveelheid voorzien]]*Raming[[#This Row],[Aandeel 7]]/100,2),0)</f>
        <v>0</v>
      </c>
      <c r="AM365" s="336">
        <f>IFERROR(ROUND(Raming[[#This Row],[HV7]]*Raming[[#This Row],[EHP]],2),0)</f>
        <v>0</v>
      </c>
      <c r="AN365" s="108">
        <f>Raming[[#This Row],[HV7]]+Raming[[#This Row],[HV6]]+Raming[[#This Row],[HV5]]+Raming[[#This Row],[HV4]]+Raming[[#This Row],[HV3]]+Raming[[#This Row],[HV2]]+Raming[[#This Row],[HV1]]</f>
        <v>3640</v>
      </c>
      <c r="AP365" s="337" t="str">
        <f>IFERROR(ROUND(AVERAGE(Raming[[#This Row],[kolom niet invullen]:[243/001]]),2),"")</f>
        <v/>
      </c>
      <c r="AQ365" s="337"/>
      <c r="AR365" s="337"/>
      <c r="AU365" s="338"/>
      <c r="AV365" s="338"/>
      <c r="AW365" s="338"/>
      <c r="AX365" s="338"/>
      <c r="AY365" s="338"/>
      <c r="AZ365" s="338"/>
      <c r="BA365" s="338"/>
      <c r="BB365" s="338"/>
      <c r="BC365" s="338"/>
      <c r="BD365" s="338"/>
      <c r="BE365" s="338"/>
      <c r="BF365" s="338"/>
      <c r="BG365" s="338"/>
      <c r="BH365" s="338"/>
      <c r="BI365" s="338"/>
      <c r="BJ365" s="338"/>
      <c r="BK365" s="338"/>
      <c r="BL365" s="338"/>
      <c r="BM365" s="338"/>
      <c r="BN365" s="338"/>
      <c r="BO365" s="338"/>
      <c r="BP365" s="338"/>
      <c r="BQ365" s="338"/>
      <c r="BR365" s="338"/>
      <c r="BS365" s="338"/>
      <c r="BT365" s="338"/>
      <c r="BU365" s="338"/>
      <c r="BV365" s="338"/>
      <c r="BW365" s="338"/>
      <c r="BX365" s="338"/>
      <c r="BY365" s="338"/>
      <c r="BZ365" s="338"/>
      <c r="CA365" s="338"/>
      <c r="CB365" s="338"/>
      <c r="CC365" s="338"/>
      <c r="CD365" s="338"/>
      <c r="CE365" s="338"/>
      <c r="CF365" s="338"/>
      <c r="CG365" s="338"/>
      <c r="CH365" s="338"/>
      <c r="CI365" s="338"/>
      <c r="CJ365" s="338"/>
      <c r="CK365" s="338"/>
      <c r="CL365" s="338"/>
      <c r="CM365" s="338"/>
      <c r="CN365" s="338"/>
      <c r="CO365" s="338"/>
      <c r="CP365" s="338"/>
      <c r="CQ365" s="338"/>
      <c r="CR365" s="338"/>
      <c r="CS365" s="338"/>
      <c r="CT365" s="338"/>
      <c r="CU365" s="338"/>
      <c r="CV365" s="338"/>
      <c r="CW365" s="338"/>
      <c r="CX365" s="338"/>
      <c r="CY365" s="338"/>
      <c r="CZ365" s="338"/>
      <c r="DA365" s="338"/>
      <c r="DB365" s="338"/>
      <c r="DC365" s="338"/>
      <c r="DD365" s="338"/>
      <c r="DE365" s="338"/>
      <c r="DF365" s="338"/>
      <c r="DG365" s="338"/>
    </row>
    <row r="366" spans="1:111">
      <c r="A366" s="156">
        <f>IF(Raming[[#This Row],[Nummering]]=1,SUM($B$9:B366),0)</f>
        <v>0</v>
      </c>
      <c r="B366" s="242">
        <f>IF(Raming[[#This Row],[Hoeveelheid voorzien]]&gt;0,1,0)</f>
        <v>0</v>
      </c>
      <c r="C366" s="113"/>
      <c r="D366" s="113" t="s">
        <v>481</v>
      </c>
      <c r="E366" s="113"/>
      <c r="F366" s="113" t="s">
        <v>482</v>
      </c>
      <c r="G366" s="131"/>
      <c r="H366" s="231"/>
      <c r="I366" s="170"/>
      <c r="J366" s="170" t="s">
        <v>28</v>
      </c>
      <c r="K366" s="118" t="s">
        <v>28</v>
      </c>
      <c r="L366" s="326"/>
      <c r="M366" s="45"/>
      <c r="N366" s="46"/>
      <c r="O366" s="160"/>
      <c r="P366" s="73"/>
      <c r="Q366" s="100"/>
      <c r="R366" s="74">
        <v>100</v>
      </c>
      <c r="S366" s="75"/>
      <c r="T366" s="76"/>
      <c r="U366" s="77"/>
      <c r="V366" s="78"/>
      <c r="W366" s="79"/>
      <c r="X366" s="80"/>
      <c r="Y366" s="104">
        <f>SUM(Raming[[#This Row],[Aquafin]:[Aandeel 7]])</f>
        <v>100</v>
      </c>
      <c r="Z366" s="318">
        <f>IFERROR(ROUND(Raming[[#This Row],[Hoeveelheid voorzien]]*Raming[[#This Row],[Aquafin]]/100,2),0)</f>
        <v>0</v>
      </c>
      <c r="AA366" s="318">
        <f>IFERROR(ROUND(Raming[[#This Row],[HV1]]*Raming[[#This Row],[EHP]],2),0)</f>
        <v>0</v>
      </c>
      <c r="AB366" s="319">
        <f>IFERROR(ROUND(Raming[[#This Row],[Hoeveelheid voorzien]]*Raming[[#This Row],[Aandeel 2]]/100,2),0)</f>
        <v>0</v>
      </c>
      <c r="AC366" s="319">
        <f>IFERROR(ROUND(Raming[[#This Row],[HV2]]*Raming[[#This Row],[EHP]],2),0)</f>
        <v>0</v>
      </c>
      <c r="AD366" s="320">
        <f>IFERROR(ROUND(Raming[[#This Row],[Hoeveelheid voorzien]]*Raming[[#This Row],[Aandeel 3]]/100,2),0)</f>
        <v>0</v>
      </c>
      <c r="AE366" s="320">
        <f>IFERROR(ROUND(Raming[[#This Row],[HV3]]*Raming[[#This Row],[EHP]],2),0)</f>
        <v>0</v>
      </c>
      <c r="AF366" s="321">
        <f>IFERROR(ROUND(Raming[[#This Row],[Hoeveelheid voorzien]]*Raming[[#This Row],[Aandeel 4]]/100,2),0)</f>
        <v>0</v>
      </c>
      <c r="AG366" s="321">
        <f>IFERROR(ROUND(Raming[[#This Row],[HV4]]*Raming[[#This Row],[EHP]],2),0)</f>
        <v>0</v>
      </c>
      <c r="AH366" s="322">
        <f>IFERROR(ROUND(Raming[[#This Row],[Hoeveelheid voorzien]]*Raming[[#This Row],[Aandeel 5]]/100,2),0)</f>
        <v>0</v>
      </c>
      <c r="AI366" s="322">
        <f>IFERROR(ROUND(Raming[[#This Row],[HV5]]*Raming[[#This Row],[EHP]],2),0)</f>
        <v>0</v>
      </c>
      <c r="AJ366" s="335">
        <f>IFERROR(ROUND(Raming[[#This Row],[Hoeveelheid voorzien]]*Raming[[#This Row],[Aandeel 6]]/100,2),0)</f>
        <v>0</v>
      </c>
      <c r="AK366" s="335">
        <f>IFERROR(ROUND(Raming[[#This Row],[HV6]]*Raming[[#This Row],[EHP]],2),0)</f>
        <v>0</v>
      </c>
      <c r="AL366" s="336">
        <f>IFERROR(ROUND(Raming[[#This Row],[Hoeveelheid voorzien]]*Raming[[#This Row],[Aandeel 7]]/100,2),0)</f>
        <v>0</v>
      </c>
      <c r="AM366" s="336">
        <f>IFERROR(ROUND(Raming[[#This Row],[HV7]]*Raming[[#This Row],[EHP]],2),0)</f>
        <v>0</v>
      </c>
      <c r="AN366" s="108">
        <f>Raming[[#This Row],[HV7]]+Raming[[#This Row],[HV6]]+Raming[[#This Row],[HV5]]+Raming[[#This Row],[HV4]]+Raming[[#This Row],[HV3]]+Raming[[#This Row],[HV2]]+Raming[[#This Row],[HV1]]</f>
        <v>0</v>
      </c>
      <c r="AP366" s="337" t="str">
        <f>IFERROR(ROUND(AVERAGE(Raming[[#This Row],[kolom niet invullen]:[243/001]]),2),"")</f>
        <v/>
      </c>
      <c r="AQ366" s="337"/>
      <c r="AR366" s="337"/>
      <c r="AU366" s="338"/>
      <c r="AV366" s="338"/>
      <c r="AW366" s="338"/>
      <c r="AX366" s="338"/>
      <c r="AY366" s="338"/>
      <c r="AZ366" s="338"/>
      <c r="BA366" s="338"/>
      <c r="BB366" s="338"/>
      <c r="BC366" s="338"/>
      <c r="BD366" s="338"/>
      <c r="BE366" s="338"/>
      <c r="BF366" s="338"/>
      <c r="BG366" s="338"/>
      <c r="BH366" s="338"/>
      <c r="BI366" s="338"/>
      <c r="BJ366" s="338"/>
      <c r="BK366" s="338"/>
      <c r="BL366" s="338"/>
      <c r="BM366" s="338"/>
      <c r="BN366" s="338"/>
      <c r="BO366" s="338"/>
      <c r="BP366" s="338"/>
      <c r="BQ366" s="338"/>
      <c r="BR366" s="338"/>
      <c r="BS366" s="338"/>
      <c r="BT366" s="338"/>
      <c r="BU366" s="338"/>
      <c r="BV366" s="338"/>
      <c r="BW366" s="338"/>
      <c r="BX366" s="338"/>
      <c r="BY366" s="338"/>
      <c r="BZ366" s="338"/>
      <c r="CA366" s="338"/>
      <c r="CB366" s="338"/>
      <c r="CC366" s="338"/>
      <c r="CD366" s="338"/>
      <c r="CE366" s="338"/>
      <c r="CF366" s="338"/>
      <c r="CG366" s="338"/>
      <c r="CH366" s="338"/>
      <c r="CI366" s="338"/>
      <c r="CJ366" s="338"/>
      <c r="CK366" s="338"/>
      <c r="CL366" s="338"/>
      <c r="CM366" s="338"/>
      <c r="CN366" s="338"/>
      <c r="CO366" s="338"/>
      <c r="CP366" s="338"/>
      <c r="CQ366" s="338"/>
      <c r="CR366" s="338"/>
      <c r="CS366" s="338"/>
      <c r="CT366" s="338"/>
      <c r="CU366" s="338"/>
      <c r="CV366" s="338"/>
      <c r="CW366" s="338"/>
      <c r="CX366" s="338"/>
      <c r="CY366" s="338"/>
      <c r="CZ366" s="338"/>
      <c r="DA366" s="338"/>
      <c r="DB366" s="338"/>
      <c r="DC366" s="338"/>
      <c r="DD366" s="338"/>
      <c r="DE366" s="338"/>
      <c r="DF366" s="338"/>
      <c r="DG366" s="338"/>
    </row>
    <row r="367" spans="1:111" ht="22.5">
      <c r="A367" s="156">
        <f>IF(Raming[[#This Row],[Nummering]]=1,SUM($B$9:B367),0)</f>
        <v>0</v>
      </c>
      <c r="B367" s="242">
        <f>IF(Raming[[#This Row],[Hoeveelheid voorzien]]&gt;0,1,0)</f>
        <v>0</v>
      </c>
      <c r="C367" s="152"/>
      <c r="D367" s="135" t="s">
        <v>483</v>
      </c>
      <c r="E367" s="134"/>
      <c r="F367" s="135" t="s">
        <v>484</v>
      </c>
      <c r="G367" s="136"/>
      <c r="H367" s="232" t="s">
        <v>485</v>
      </c>
      <c r="I367" s="163"/>
      <c r="J367" s="163" t="s">
        <v>28</v>
      </c>
      <c r="K367" s="118" t="s">
        <v>28</v>
      </c>
      <c r="L367" s="327"/>
      <c r="M367" s="48"/>
      <c r="N367" s="95"/>
      <c r="O367" s="160"/>
      <c r="P367" s="73"/>
      <c r="Q367" s="100"/>
      <c r="R367" s="74">
        <v>100</v>
      </c>
      <c r="S367" s="75"/>
      <c r="T367" s="76"/>
      <c r="U367" s="77"/>
      <c r="V367" s="78"/>
      <c r="W367" s="79"/>
      <c r="X367" s="80"/>
      <c r="Y367" s="104">
        <f>SUM(Raming[[#This Row],[Aquafin]:[Aandeel 7]])</f>
        <v>100</v>
      </c>
      <c r="Z367" s="318">
        <f>IFERROR(ROUND(Raming[[#This Row],[Hoeveelheid voorzien]]*Raming[[#This Row],[Aquafin]]/100,2),0)</f>
        <v>0</v>
      </c>
      <c r="AA367" s="318">
        <f>IFERROR(ROUND(Raming[[#This Row],[HV1]]*Raming[[#This Row],[EHP]],2),0)</f>
        <v>0</v>
      </c>
      <c r="AB367" s="319">
        <f>IFERROR(ROUND(Raming[[#This Row],[Hoeveelheid voorzien]]*Raming[[#This Row],[Aandeel 2]]/100,2),0)</f>
        <v>0</v>
      </c>
      <c r="AC367" s="319">
        <f>IFERROR(ROUND(Raming[[#This Row],[HV2]]*Raming[[#This Row],[EHP]],2),0)</f>
        <v>0</v>
      </c>
      <c r="AD367" s="320">
        <f>IFERROR(ROUND(Raming[[#This Row],[Hoeveelheid voorzien]]*Raming[[#This Row],[Aandeel 3]]/100,2),0)</f>
        <v>0</v>
      </c>
      <c r="AE367" s="320">
        <f>IFERROR(ROUND(Raming[[#This Row],[HV3]]*Raming[[#This Row],[EHP]],2),0)</f>
        <v>0</v>
      </c>
      <c r="AF367" s="321">
        <f>IFERROR(ROUND(Raming[[#This Row],[Hoeveelheid voorzien]]*Raming[[#This Row],[Aandeel 4]]/100,2),0)</f>
        <v>0</v>
      </c>
      <c r="AG367" s="321">
        <f>IFERROR(ROUND(Raming[[#This Row],[HV4]]*Raming[[#This Row],[EHP]],2),0)</f>
        <v>0</v>
      </c>
      <c r="AH367" s="322">
        <f>IFERROR(ROUND(Raming[[#This Row],[Hoeveelheid voorzien]]*Raming[[#This Row],[Aandeel 5]]/100,2),0)</f>
        <v>0</v>
      </c>
      <c r="AI367" s="322">
        <f>IFERROR(ROUND(Raming[[#This Row],[HV5]]*Raming[[#This Row],[EHP]],2),0)</f>
        <v>0</v>
      </c>
      <c r="AJ367" s="335">
        <f>IFERROR(ROUND(Raming[[#This Row],[Hoeveelheid voorzien]]*Raming[[#This Row],[Aandeel 6]]/100,2),0)</f>
        <v>0</v>
      </c>
      <c r="AK367" s="335">
        <f>IFERROR(ROUND(Raming[[#This Row],[HV6]]*Raming[[#This Row],[EHP]],2),0)</f>
        <v>0</v>
      </c>
      <c r="AL367" s="336">
        <f>IFERROR(ROUND(Raming[[#This Row],[Hoeveelheid voorzien]]*Raming[[#This Row],[Aandeel 7]]/100,2),0)</f>
        <v>0</v>
      </c>
      <c r="AM367" s="336">
        <f>IFERROR(ROUND(Raming[[#This Row],[HV7]]*Raming[[#This Row],[EHP]],2),0)</f>
        <v>0</v>
      </c>
      <c r="AN367" s="108">
        <f>Raming[[#This Row],[HV7]]+Raming[[#This Row],[HV6]]+Raming[[#This Row],[HV5]]+Raming[[#This Row],[HV4]]+Raming[[#This Row],[HV3]]+Raming[[#This Row],[HV2]]+Raming[[#This Row],[HV1]]</f>
        <v>0</v>
      </c>
      <c r="AP367" s="337" t="str">
        <f>IFERROR(ROUND(AVERAGE(Raming[[#This Row],[kolom niet invullen]:[243/001]]),2),"")</f>
        <v/>
      </c>
      <c r="AQ367" s="337"/>
      <c r="AR367" s="337"/>
      <c r="AU367" s="338"/>
      <c r="AV367" s="338"/>
      <c r="AW367" s="338"/>
      <c r="AX367" s="338"/>
      <c r="AY367" s="338"/>
      <c r="AZ367" s="338"/>
      <c r="BA367" s="338"/>
      <c r="BB367" s="338"/>
      <c r="BC367" s="338"/>
      <c r="BD367" s="338"/>
      <c r="BE367" s="338"/>
      <c r="BF367" s="338"/>
      <c r="BG367" s="338"/>
      <c r="BH367" s="338"/>
      <c r="BI367" s="338"/>
      <c r="BJ367" s="338"/>
      <c r="BK367" s="338"/>
      <c r="BL367" s="338"/>
      <c r="BM367" s="338"/>
      <c r="BN367" s="338"/>
      <c r="BO367" s="338"/>
      <c r="BP367" s="338"/>
      <c r="BQ367" s="338"/>
      <c r="BR367" s="338"/>
      <c r="BS367" s="338"/>
      <c r="BT367" s="338"/>
      <c r="BU367" s="338"/>
      <c r="BV367" s="338"/>
      <c r="BW367" s="338"/>
      <c r="BX367" s="338"/>
      <c r="BY367" s="338"/>
      <c r="BZ367" s="338"/>
      <c r="CA367" s="338"/>
      <c r="CB367" s="338"/>
      <c r="CC367" s="338"/>
      <c r="CD367" s="338"/>
      <c r="CE367" s="338"/>
      <c r="CF367" s="338"/>
      <c r="CG367" s="338"/>
      <c r="CH367" s="338"/>
      <c r="CI367" s="338"/>
      <c r="CJ367" s="338"/>
      <c r="CK367" s="338"/>
      <c r="CL367" s="338"/>
      <c r="CM367" s="338"/>
      <c r="CN367" s="338"/>
      <c r="CO367" s="338"/>
      <c r="CP367" s="338"/>
      <c r="CQ367" s="338"/>
      <c r="CR367" s="338"/>
      <c r="CS367" s="338"/>
      <c r="CT367" s="338"/>
      <c r="CU367" s="338"/>
      <c r="CV367" s="338"/>
      <c r="CW367" s="338"/>
      <c r="CX367" s="338"/>
      <c r="CY367" s="338"/>
      <c r="CZ367" s="338"/>
      <c r="DA367" s="338"/>
      <c r="DB367" s="338"/>
      <c r="DC367" s="338"/>
      <c r="DD367" s="338"/>
      <c r="DE367" s="338"/>
      <c r="DF367" s="338"/>
      <c r="DG367" s="338"/>
    </row>
    <row r="368" spans="1:111">
      <c r="A368" s="156">
        <f>IF(Raming[[#This Row],[Nummering]]=1,SUM($B$9:B368),0)</f>
        <v>205</v>
      </c>
      <c r="B368" s="242">
        <f>IF(Raming[[#This Row],[Hoeveelheid voorzien]]&gt;0,1,0)</f>
        <v>1</v>
      </c>
      <c r="C368" s="93" t="s">
        <v>55</v>
      </c>
      <c r="D368" s="47" t="s">
        <v>486</v>
      </c>
      <c r="E368" s="49" t="s">
        <v>404</v>
      </c>
      <c r="F368" s="47" t="s">
        <v>487</v>
      </c>
      <c r="G368" s="22"/>
      <c r="H368" s="233"/>
      <c r="I368" s="163" t="s">
        <v>58</v>
      </c>
      <c r="J368" s="163" t="s">
        <v>97</v>
      </c>
      <c r="K368" s="118">
        <v>112.96</v>
      </c>
      <c r="L368" s="327"/>
      <c r="M368" s="48"/>
      <c r="N368" s="95" t="s">
        <v>713</v>
      </c>
      <c r="O368" s="160">
        <v>1</v>
      </c>
      <c r="P368" s="73">
        <f>Raming[[#This Row],[Hoeveelheid voorzien]]*Raming[[#This Row],[EHP]]</f>
        <v>112.96</v>
      </c>
      <c r="Q368" s="100" t="s">
        <v>64</v>
      </c>
      <c r="R368" s="74">
        <v>100</v>
      </c>
      <c r="S368" s="75"/>
      <c r="T368" s="76"/>
      <c r="U368" s="77"/>
      <c r="V368" s="78"/>
      <c r="W368" s="79"/>
      <c r="X368" s="80"/>
      <c r="Y368" s="104">
        <f>SUM(Raming[[#This Row],[Aquafin]:[Aandeel 7]])</f>
        <v>100</v>
      </c>
      <c r="Z368" s="318">
        <f>IFERROR(ROUND(Raming[[#This Row],[Hoeveelheid voorzien]]*Raming[[#This Row],[Aquafin]]/100,2),0)</f>
        <v>1</v>
      </c>
      <c r="AA368" s="318">
        <f>IFERROR(ROUND(Raming[[#This Row],[HV1]]*Raming[[#This Row],[EHP]],2),0)</f>
        <v>112.96</v>
      </c>
      <c r="AB368" s="319">
        <f>IFERROR(ROUND(Raming[[#This Row],[Hoeveelheid voorzien]]*Raming[[#This Row],[Aandeel 2]]/100,2),0)</f>
        <v>0</v>
      </c>
      <c r="AC368" s="319">
        <f>IFERROR(ROUND(Raming[[#This Row],[HV2]]*Raming[[#This Row],[EHP]],2),0)</f>
        <v>0</v>
      </c>
      <c r="AD368" s="320">
        <f>IFERROR(ROUND(Raming[[#This Row],[Hoeveelheid voorzien]]*Raming[[#This Row],[Aandeel 3]]/100,2),0)</f>
        <v>0</v>
      </c>
      <c r="AE368" s="320">
        <f>IFERROR(ROUND(Raming[[#This Row],[HV3]]*Raming[[#This Row],[EHP]],2),0)</f>
        <v>0</v>
      </c>
      <c r="AF368" s="321">
        <f>IFERROR(ROUND(Raming[[#This Row],[Hoeveelheid voorzien]]*Raming[[#This Row],[Aandeel 4]]/100,2),0)</f>
        <v>0</v>
      </c>
      <c r="AG368" s="321">
        <f>IFERROR(ROUND(Raming[[#This Row],[HV4]]*Raming[[#This Row],[EHP]],2),0)</f>
        <v>0</v>
      </c>
      <c r="AH368" s="322">
        <f>IFERROR(ROUND(Raming[[#This Row],[Hoeveelheid voorzien]]*Raming[[#This Row],[Aandeel 5]]/100,2),0)</f>
        <v>0</v>
      </c>
      <c r="AI368" s="322">
        <f>IFERROR(ROUND(Raming[[#This Row],[HV5]]*Raming[[#This Row],[EHP]],2),0)</f>
        <v>0</v>
      </c>
      <c r="AJ368" s="335">
        <f>IFERROR(ROUND(Raming[[#This Row],[Hoeveelheid voorzien]]*Raming[[#This Row],[Aandeel 6]]/100,2),0)</f>
        <v>0</v>
      </c>
      <c r="AK368" s="335">
        <f>IFERROR(ROUND(Raming[[#This Row],[HV6]]*Raming[[#This Row],[EHP]],2),0)</f>
        <v>0</v>
      </c>
      <c r="AL368" s="336">
        <f>IFERROR(ROUND(Raming[[#This Row],[Hoeveelheid voorzien]]*Raming[[#This Row],[Aandeel 7]]/100,2),0)</f>
        <v>0</v>
      </c>
      <c r="AM368" s="336">
        <f>IFERROR(ROUND(Raming[[#This Row],[HV7]]*Raming[[#This Row],[EHP]],2),0)</f>
        <v>0</v>
      </c>
      <c r="AN368" s="108">
        <f>Raming[[#This Row],[HV7]]+Raming[[#This Row],[HV6]]+Raming[[#This Row],[HV5]]+Raming[[#This Row],[HV4]]+Raming[[#This Row],[HV3]]+Raming[[#This Row],[HV2]]+Raming[[#This Row],[HV1]]</f>
        <v>1</v>
      </c>
      <c r="AP368" s="337" t="str">
        <f>IFERROR(ROUND(AVERAGE(Raming[[#This Row],[kolom niet invullen]:[243/001]]),2),"")</f>
        <v/>
      </c>
      <c r="AQ368" s="337"/>
      <c r="AR368" s="337"/>
      <c r="AU368" s="338"/>
      <c r="AV368" s="338"/>
      <c r="AW368" s="338"/>
      <c r="AX368" s="338"/>
      <c r="AY368" s="338"/>
      <c r="AZ368" s="338"/>
      <c r="BA368" s="338"/>
      <c r="BB368" s="338"/>
      <c r="BC368" s="338"/>
      <c r="BD368" s="338"/>
      <c r="BE368" s="338"/>
      <c r="BF368" s="338"/>
      <c r="BG368" s="338"/>
      <c r="BH368" s="338"/>
      <c r="BI368" s="338"/>
      <c r="BJ368" s="338"/>
      <c r="BK368" s="338"/>
      <c r="BL368" s="338"/>
      <c r="BM368" s="338"/>
      <c r="BN368" s="338"/>
      <c r="BO368" s="338"/>
      <c r="BP368" s="338"/>
      <c r="BQ368" s="338"/>
      <c r="BR368" s="338"/>
      <c r="BS368" s="338"/>
      <c r="BT368" s="338"/>
      <c r="BU368" s="338"/>
      <c r="BV368" s="338"/>
      <c r="BW368" s="338"/>
      <c r="BX368" s="338"/>
      <c r="BY368" s="338"/>
      <c r="BZ368" s="338"/>
      <c r="CA368" s="338"/>
      <c r="CB368" s="338"/>
      <c r="CC368" s="338"/>
      <c r="CD368" s="338"/>
      <c r="CE368" s="338"/>
      <c r="CF368" s="338"/>
      <c r="CG368" s="338"/>
      <c r="CH368" s="338"/>
      <c r="CI368" s="338"/>
      <c r="CJ368" s="338"/>
      <c r="CK368" s="338"/>
      <c r="CL368" s="338"/>
      <c r="CM368" s="338"/>
      <c r="CN368" s="338"/>
      <c r="CO368" s="338"/>
      <c r="CP368" s="338"/>
      <c r="CQ368" s="338"/>
      <c r="CR368" s="338"/>
      <c r="CS368" s="338"/>
      <c r="CT368" s="338"/>
      <c r="CU368" s="338"/>
      <c r="CV368" s="338"/>
      <c r="CW368" s="338"/>
      <c r="CX368" s="338"/>
      <c r="CY368" s="338"/>
      <c r="CZ368" s="338"/>
      <c r="DA368" s="338"/>
      <c r="DB368" s="338"/>
      <c r="DC368" s="338"/>
      <c r="DD368" s="338"/>
      <c r="DE368" s="338"/>
      <c r="DF368" s="338"/>
      <c r="DG368" s="338"/>
    </row>
    <row r="369" spans="1:111" ht="22.5">
      <c r="A369" s="156">
        <f>IF(Raming[[#This Row],[Nummering]]=1,SUM($B$9:B369),0)</f>
        <v>206</v>
      </c>
      <c r="B369" s="242">
        <f>IF(Raming[[#This Row],[Hoeveelheid voorzien]]&gt;0,1,0)</f>
        <v>1</v>
      </c>
      <c r="C369" s="93" t="s">
        <v>55</v>
      </c>
      <c r="D369" s="47" t="s">
        <v>488</v>
      </c>
      <c r="E369" s="49" t="s">
        <v>404</v>
      </c>
      <c r="F369" s="47" t="s">
        <v>489</v>
      </c>
      <c r="G369" s="22"/>
      <c r="H369" s="233"/>
      <c r="I369" s="163" t="s">
        <v>58</v>
      </c>
      <c r="J369" s="163" t="s">
        <v>97</v>
      </c>
      <c r="K369" s="118">
        <v>152.72</v>
      </c>
      <c r="L369" s="327"/>
      <c r="M369" s="48"/>
      <c r="N369" s="95" t="s">
        <v>713</v>
      </c>
      <c r="O369" s="160">
        <v>2</v>
      </c>
      <c r="P369" s="73">
        <f>Raming[[#This Row],[Hoeveelheid voorzien]]*Raming[[#This Row],[EHP]]</f>
        <v>305.44</v>
      </c>
      <c r="Q369" s="100" t="s">
        <v>64</v>
      </c>
      <c r="R369" s="74">
        <v>100</v>
      </c>
      <c r="S369" s="75"/>
      <c r="T369" s="76"/>
      <c r="U369" s="77"/>
      <c r="V369" s="78"/>
      <c r="W369" s="79"/>
      <c r="X369" s="80"/>
      <c r="Y369" s="104">
        <f>SUM(Raming[[#This Row],[Aquafin]:[Aandeel 7]])</f>
        <v>100</v>
      </c>
      <c r="Z369" s="318">
        <f>IFERROR(ROUND(Raming[[#This Row],[Hoeveelheid voorzien]]*Raming[[#This Row],[Aquafin]]/100,2),0)</f>
        <v>2</v>
      </c>
      <c r="AA369" s="318">
        <f>IFERROR(ROUND(Raming[[#This Row],[HV1]]*Raming[[#This Row],[EHP]],2),0)</f>
        <v>305.44</v>
      </c>
      <c r="AB369" s="319">
        <f>IFERROR(ROUND(Raming[[#This Row],[Hoeveelheid voorzien]]*Raming[[#This Row],[Aandeel 2]]/100,2),0)</f>
        <v>0</v>
      </c>
      <c r="AC369" s="319">
        <f>IFERROR(ROUND(Raming[[#This Row],[HV2]]*Raming[[#This Row],[EHP]],2),0)</f>
        <v>0</v>
      </c>
      <c r="AD369" s="320">
        <f>IFERROR(ROUND(Raming[[#This Row],[Hoeveelheid voorzien]]*Raming[[#This Row],[Aandeel 3]]/100,2),0)</f>
        <v>0</v>
      </c>
      <c r="AE369" s="320">
        <f>IFERROR(ROUND(Raming[[#This Row],[HV3]]*Raming[[#This Row],[EHP]],2),0)</f>
        <v>0</v>
      </c>
      <c r="AF369" s="321">
        <f>IFERROR(ROUND(Raming[[#This Row],[Hoeveelheid voorzien]]*Raming[[#This Row],[Aandeel 4]]/100,2),0)</f>
        <v>0</v>
      </c>
      <c r="AG369" s="321">
        <f>IFERROR(ROUND(Raming[[#This Row],[HV4]]*Raming[[#This Row],[EHP]],2),0)</f>
        <v>0</v>
      </c>
      <c r="AH369" s="322">
        <f>IFERROR(ROUND(Raming[[#This Row],[Hoeveelheid voorzien]]*Raming[[#This Row],[Aandeel 5]]/100,2),0)</f>
        <v>0</v>
      </c>
      <c r="AI369" s="322">
        <f>IFERROR(ROUND(Raming[[#This Row],[HV5]]*Raming[[#This Row],[EHP]],2),0)</f>
        <v>0</v>
      </c>
      <c r="AJ369" s="335">
        <f>IFERROR(ROUND(Raming[[#This Row],[Hoeveelheid voorzien]]*Raming[[#This Row],[Aandeel 6]]/100,2),0)</f>
        <v>0</v>
      </c>
      <c r="AK369" s="335">
        <f>IFERROR(ROUND(Raming[[#This Row],[HV6]]*Raming[[#This Row],[EHP]],2),0)</f>
        <v>0</v>
      </c>
      <c r="AL369" s="336">
        <f>IFERROR(ROUND(Raming[[#This Row],[Hoeveelheid voorzien]]*Raming[[#This Row],[Aandeel 7]]/100,2),0)</f>
        <v>0</v>
      </c>
      <c r="AM369" s="336">
        <f>IFERROR(ROUND(Raming[[#This Row],[HV7]]*Raming[[#This Row],[EHP]],2),0)</f>
        <v>0</v>
      </c>
      <c r="AN369" s="108">
        <f>Raming[[#This Row],[HV7]]+Raming[[#This Row],[HV6]]+Raming[[#This Row],[HV5]]+Raming[[#This Row],[HV4]]+Raming[[#This Row],[HV3]]+Raming[[#This Row],[HV2]]+Raming[[#This Row],[HV1]]</f>
        <v>2</v>
      </c>
      <c r="AP369" s="337" t="str">
        <f>IFERROR(ROUND(AVERAGE(Raming[[#This Row],[kolom niet invullen]:[243/001]]),2),"")</f>
        <v/>
      </c>
      <c r="AQ369" s="337"/>
      <c r="AR369" s="337"/>
      <c r="AU369" s="338"/>
      <c r="AV369" s="338"/>
      <c r="AW369" s="338"/>
      <c r="AX369" s="338"/>
      <c r="AY369" s="338"/>
      <c r="AZ369" s="338"/>
      <c r="BA369" s="338"/>
      <c r="BB369" s="338"/>
      <c r="BC369" s="338"/>
      <c r="BD369" s="338"/>
      <c r="BE369" s="338"/>
      <c r="BF369" s="338"/>
      <c r="BG369" s="338"/>
      <c r="BH369" s="338"/>
      <c r="BI369" s="338"/>
      <c r="BJ369" s="338"/>
      <c r="BK369" s="338"/>
      <c r="BL369" s="338"/>
      <c r="BM369" s="338"/>
      <c r="BN369" s="338"/>
      <c r="BO369" s="338"/>
      <c r="BP369" s="338"/>
      <c r="BQ369" s="338"/>
      <c r="BR369" s="338"/>
      <c r="BS369" s="338"/>
      <c r="BT369" s="338"/>
      <c r="BU369" s="338"/>
      <c r="BV369" s="338"/>
      <c r="BW369" s="338"/>
      <c r="BX369" s="338"/>
      <c r="BY369" s="338"/>
      <c r="BZ369" s="338"/>
      <c r="CA369" s="338"/>
      <c r="CB369" s="338"/>
      <c r="CC369" s="338"/>
      <c r="CD369" s="338"/>
      <c r="CE369" s="338"/>
      <c r="CF369" s="338"/>
      <c r="CG369" s="338"/>
      <c r="CH369" s="338"/>
      <c r="CI369" s="338"/>
      <c r="CJ369" s="338"/>
      <c r="CK369" s="338"/>
      <c r="CL369" s="338"/>
      <c r="CM369" s="338"/>
      <c r="CN369" s="338"/>
      <c r="CO369" s="338"/>
      <c r="CP369" s="338"/>
      <c r="CQ369" s="338"/>
      <c r="CR369" s="338"/>
      <c r="CS369" s="338"/>
      <c r="CT369" s="338"/>
      <c r="CU369" s="338"/>
      <c r="CV369" s="338"/>
      <c r="CW369" s="338"/>
      <c r="CX369" s="338"/>
      <c r="CY369" s="338"/>
      <c r="CZ369" s="338"/>
      <c r="DA369" s="338"/>
      <c r="DB369" s="338"/>
      <c r="DC369" s="338"/>
      <c r="DD369" s="338"/>
      <c r="DE369" s="338"/>
      <c r="DF369" s="338"/>
      <c r="DG369" s="338"/>
    </row>
    <row r="370" spans="1:111">
      <c r="A370" s="156">
        <f>IF(Raming[[#This Row],[Nummering]]=1,SUM($B$9:B370),0)</f>
        <v>0</v>
      </c>
      <c r="B370" s="242">
        <f>IF(Raming[[#This Row],[Hoeveelheid voorzien]]&gt;0,1,0)</f>
        <v>0</v>
      </c>
      <c r="C370" s="109"/>
      <c r="D370" s="109" t="s">
        <v>490</v>
      </c>
      <c r="E370" s="110"/>
      <c r="F370" s="109" t="s">
        <v>491</v>
      </c>
      <c r="G370" s="109"/>
      <c r="H370" s="166"/>
      <c r="I370" s="166"/>
      <c r="J370" s="166" t="s">
        <v>28</v>
      </c>
      <c r="K370" s="118" t="s">
        <v>28</v>
      </c>
      <c r="L370" s="327"/>
      <c r="M370" s="48"/>
      <c r="N370" s="53"/>
      <c r="O370" s="159"/>
      <c r="P370" s="73"/>
      <c r="Q370" s="100"/>
      <c r="R370" s="74">
        <v>100</v>
      </c>
      <c r="S370" s="75"/>
      <c r="T370" s="76"/>
      <c r="U370" s="77"/>
      <c r="V370" s="78"/>
      <c r="W370" s="79"/>
      <c r="X370" s="80"/>
      <c r="Y370" s="104">
        <f>SUM(Raming[[#This Row],[Aquafin]:[Aandeel 7]])</f>
        <v>100</v>
      </c>
      <c r="Z370" s="318">
        <f>IFERROR(ROUND(Raming[[#This Row],[Hoeveelheid voorzien]]*Raming[[#This Row],[Aquafin]]/100,2),0)</f>
        <v>0</v>
      </c>
      <c r="AA370" s="318">
        <f>IFERROR(ROUND(Raming[[#This Row],[HV1]]*Raming[[#This Row],[EHP]],2),0)</f>
        <v>0</v>
      </c>
      <c r="AB370" s="319">
        <f>IFERROR(ROUND(Raming[[#This Row],[Hoeveelheid voorzien]]*Raming[[#This Row],[Aandeel 2]]/100,2),0)</f>
        <v>0</v>
      </c>
      <c r="AC370" s="319">
        <f>IFERROR(ROUND(Raming[[#This Row],[HV2]]*Raming[[#This Row],[EHP]],2),0)</f>
        <v>0</v>
      </c>
      <c r="AD370" s="320">
        <f>IFERROR(ROUND(Raming[[#This Row],[Hoeveelheid voorzien]]*Raming[[#This Row],[Aandeel 3]]/100,2),0)</f>
        <v>0</v>
      </c>
      <c r="AE370" s="320">
        <f>IFERROR(ROUND(Raming[[#This Row],[HV3]]*Raming[[#This Row],[EHP]],2),0)</f>
        <v>0</v>
      </c>
      <c r="AF370" s="321">
        <f>IFERROR(ROUND(Raming[[#This Row],[Hoeveelheid voorzien]]*Raming[[#This Row],[Aandeel 4]]/100,2),0)</f>
        <v>0</v>
      </c>
      <c r="AG370" s="321">
        <f>IFERROR(ROUND(Raming[[#This Row],[HV4]]*Raming[[#This Row],[EHP]],2),0)</f>
        <v>0</v>
      </c>
      <c r="AH370" s="322">
        <f>IFERROR(ROUND(Raming[[#This Row],[Hoeveelheid voorzien]]*Raming[[#This Row],[Aandeel 5]]/100,2),0)</f>
        <v>0</v>
      </c>
      <c r="AI370" s="322">
        <f>IFERROR(ROUND(Raming[[#This Row],[HV5]]*Raming[[#This Row],[EHP]],2),0)</f>
        <v>0</v>
      </c>
      <c r="AJ370" s="335">
        <f>IFERROR(ROUND(Raming[[#This Row],[Hoeveelheid voorzien]]*Raming[[#This Row],[Aandeel 6]]/100,2),0)</f>
        <v>0</v>
      </c>
      <c r="AK370" s="335">
        <f>IFERROR(ROUND(Raming[[#This Row],[HV6]]*Raming[[#This Row],[EHP]],2),0)</f>
        <v>0</v>
      </c>
      <c r="AL370" s="336">
        <f>IFERROR(ROUND(Raming[[#This Row],[Hoeveelheid voorzien]]*Raming[[#This Row],[Aandeel 7]]/100,2),0)</f>
        <v>0</v>
      </c>
      <c r="AM370" s="336">
        <f>IFERROR(ROUND(Raming[[#This Row],[HV7]]*Raming[[#This Row],[EHP]],2),0)</f>
        <v>0</v>
      </c>
      <c r="AN370" s="108">
        <f>Raming[[#This Row],[HV7]]+Raming[[#This Row],[HV6]]+Raming[[#This Row],[HV5]]+Raming[[#This Row],[HV4]]+Raming[[#This Row],[HV3]]+Raming[[#This Row],[HV2]]+Raming[[#This Row],[HV1]]</f>
        <v>0</v>
      </c>
      <c r="AP370" s="337" t="str">
        <f>IFERROR(ROUND(AVERAGE(Raming[[#This Row],[kolom niet invullen]:[243/001]]),2),"")</f>
        <v/>
      </c>
      <c r="AQ370" s="337"/>
      <c r="AR370" s="337"/>
      <c r="AU370" s="338"/>
      <c r="AV370" s="338"/>
      <c r="AW370" s="338"/>
      <c r="AX370" s="338"/>
      <c r="AY370" s="338"/>
      <c r="AZ370" s="338"/>
      <c r="BA370" s="338"/>
      <c r="BB370" s="338"/>
      <c r="BC370" s="338"/>
      <c r="BD370" s="338"/>
      <c r="BE370" s="338"/>
      <c r="BF370" s="338"/>
      <c r="BG370" s="338"/>
      <c r="BH370" s="338"/>
      <c r="BI370" s="338"/>
      <c r="BJ370" s="338"/>
      <c r="BK370" s="338"/>
      <c r="BL370" s="338"/>
      <c r="BM370" s="338"/>
      <c r="BN370" s="338"/>
      <c r="BO370" s="338"/>
      <c r="BP370" s="338"/>
      <c r="BQ370" s="338"/>
      <c r="BR370" s="338"/>
      <c r="BS370" s="338"/>
      <c r="BT370" s="338"/>
      <c r="BU370" s="338"/>
      <c r="BV370" s="338"/>
      <c r="BW370" s="338"/>
      <c r="BX370" s="338"/>
      <c r="BY370" s="338"/>
      <c r="BZ370" s="338"/>
      <c r="CA370" s="338"/>
      <c r="CB370" s="338"/>
      <c r="CC370" s="338"/>
      <c r="CD370" s="338"/>
      <c r="CE370" s="338"/>
      <c r="CF370" s="338"/>
      <c r="CG370" s="338"/>
      <c r="CH370" s="338"/>
      <c r="CI370" s="338"/>
      <c r="CJ370" s="338"/>
      <c r="CK370" s="338"/>
      <c r="CL370" s="338"/>
      <c r="CM370" s="338"/>
      <c r="CN370" s="338"/>
      <c r="CO370" s="338"/>
      <c r="CP370" s="338"/>
      <c r="CQ370" s="338"/>
      <c r="CR370" s="338"/>
      <c r="CS370" s="338"/>
      <c r="CT370" s="338"/>
      <c r="CU370" s="338"/>
      <c r="CV370" s="338"/>
      <c r="CW370" s="338"/>
      <c r="CX370" s="338"/>
      <c r="CY370" s="338"/>
      <c r="CZ370" s="338"/>
      <c r="DA370" s="338"/>
      <c r="DB370" s="338"/>
      <c r="DC370" s="338"/>
      <c r="DD370" s="338"/>
      <c r="DE370" s="338"/>
      <c r="DF370" s="338"/>
      <c r="DG370" s="338"/>
    </row>
    <row r="371" spans="1:111" ht="22.5">
      <c r="A371" s="156">
        <f>IF(Raming[[#This Row],[Nummering]]=1,SUM($B$9:B371),0)</f>
        <v>0</v>
      </c>
      <c r="B371" s="242">
        <f>IF(Raming[[#This Row],[Hoeveelheid voorzien]]&gt;0,1,0)</f>
        <v>0</v>
      </c>
      <c r="C371" s="113"/>
      <c r="D371" s="113" t="s">
        <v>492</v>
      </c>
      <c r="E371" s="113"/>
      <c r="F371" s="113" t="s">
        <v>493</v>
      </c>
      <c r="G371" s="131"/>
      <c r="H371" s="231"/>
      <c r="I371" s="170"/>
      <c r="J371" s="170" t="s">
        <v>28</v>
      </c>
      <c r="K371" s="118" t="s">
        <v>28</v>
      </c>
      <c r="L371" s="326"/>
      <c r="M371" s="45"/>
      <c r="N371" s="46"/>
      <c r="O371" s="159"/>
      <c r="P371" s="73"/>
      <c r="Q371" s="100"/>
      <c r="R371" s="328">
        <v>100</v>
      </c>
      <c r="S371" s="329"/>
      <c r="T371" s="330"/>
      <c r="U371" s="331"/>
      <c r="V371" s="332"/>
      <c r="W371" s="333"/>
      <c r="X371" s="334"/>
      <c r="Y371" s="89">
        <f>SUM(Raming[[#This Row],[Aquafin]:[Aandeel 7]])</f>
        <v>100</v>
      </c>
      <c r="Z371" s="318">
        <f>IFERROR(ROUND(Raming[[#This Row],[Hoeveelheid voorzien]]*Raming[[#This Row],[Aquafin]]/100,2),0)</f>
        <v>0</v>
      </c>
      <c r="AA371" s="318">
        <f>IFERROR(ROUND(Raming[[#This Row],[HV1]]*Raming[[#This Row],[EHP]],2),0)</f>
        <v>0</v>
      </c>
      <c r="AB371" s="319">
        <f>IFERROR(ROUND(Raming[[#This Row],[Hoeveelheid voorzien]]*Raming[[#This Row],[Aandeel 2]]/100,2),0)</f>
        <v>0</v>
      </c>
      <c r="AC371" s="319">
        <f>IFERROR(ROUND(Raming[[#This Row],[HV2]]*Raming[[#This Row],[EHP]],2),0)</f>
        <v>0</v>
      </c>
      <c r="AD371" s="320">
        <f>IFERROR(ROUND(Raming[[#This Row],[Hoeveelheid voorzien]]*Raming[[#This Row],[Aandeel 3]]/100,2),0)</f>
        <v>0</v>
      </c>
      <c r="AE371" s="320">
        <f>IFERROR(ROUND(Raming[[#This Row],[HV3]]*Raming[[#This Row],[EHP]],2),0)</f>
        <v>0</v>
      </c>
      <c r="AF371" s="321">
        <f>IFERROR(ROUND(Raming[[#This Row],[Hoeveelheid voorzien]]*Raming[[#This Row],[Aandeel 4]]/100,2),0)</f>
        <v>0</v>
      </c>
      <c r="AG371" s="321">
        <f>IFERROR(ROUND(Raming[[#This Row],[HV4]]*Raming[[#This Row],[EHP]],2),0)</f>
        <v>0</v>
      </c>
      <c r="AH371" s="322">
        <f>IFERROR(ROUND(Raming[[#This Row],[Hoeveelheid voorzien]]*Raming[[#This Row],[Aandeel 5]]/100,2),0)</f>
        <v>0</v>
      </c>
      <c r="AI371" s="322">
        <f>IFERROR(ROUND(Raming[[#This Row],[HV5]]*Raming[[#This Row],[EHP]],2),0)</f>
        <v>0</v>
      </c>
      <c r="AJ371" s="323">
        <f>IFERROR(ROUND(Raming[[#This Row],[Hoeveelheid voorzien]]*Raming[[#This Row],[Aandeel 6]]/100,2),0)</f>
        <v>0</v>
      </c>
      <c r="AK371" s="323">
        <f>IFERROR(ROUND(Raming[[#This Row],[HV6]]*Raming[[#This Row],[EHP]],2),0)</f>
        <v>0</v>
      </c>
      <c r="AL371" s="324">
        <f>IFERROR(ROUND(Raming[[#This Row],[Hoeveelheid voorzien]]*Raming[[#This Row],[Aandeel 7]]/100,2),0)</f>
        <v>0</v>
      </c>
      <c r="AM371" s="324">
        <f>IFERROR(ROUND(Raming[[#This Row],[HV7]]*Raming[[#This Row],[EHP]],2),0)</f>
        <v>0</v>
      </c>
      <c r="AN371" s="89">
        <f>Raming[[#This Row],[HV7]]+Raming[[#This Row],[HV6]]+Raming[[#This Row],[HV5]]+Raming[[#This Row],[HV4]]+Raming[[#This Row],[HV3]]+Raming[[#This Row],[HV2]]+Raming[[#This Row],[HV1]]</f>
        <v>0</v>
      </c>
      <c r="AO371" s="89"/>
      <c r="AP371" s="94" t="str">
        <f>IFERROR(ROUND(AVERAGE(Raming[[#This Row],[kolom niet invullen]:[243/001]]),2),"")</f>
        <v/>
      </c>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row>
    <row r="372" spans="1:111">
      <c r="A372" s="156">
        <f>IF(Raming[[#This Row],[Nummering]]=1,SUM($B$9:B372),0)</f>
        <v>0</v>
      </c>
      <c r="B372" s="242">
        <f>IF(Raming[[#This Row],[Hoeveelheid voorzien]]&gt;0,1,0)</f>
        <v>0</v>
      </c>
      <c r="C372" s="113"/>
      <c r="D372" s="113" t="s">
        <v>494</v>
      </c>
      <c r="E372" s="113"/>
      <c r="F372" s="113" t="s">
        <v>495</v>
      </c>
      <c r="G372" s="131"/>
      <c r="H372" s="231"/>
      <c r="I372" s="170"/>
      <c r="J372" s="170" t="s">
        <v>28</v>
      </c>
      <c r="K372" s="118" t="s">
        <v>28</v>
      </c>
      <c r="L372" s="326"/>
      <c r="M372" s="45"/>
      <c r="N372" s="46"/>
      <c r="O372" s="159"/>
      <c r="P372" s="73"/>
      <c r="Q372" s="100"/>
      <c r="R372" s="328">
        <v>100</v>
      </c>
      <c r="S372" s="329"/>
      <c r="T372" s="330"/>
      <c r="U372" s="331"/>
      <c r="V372" s="332"/>
      <c r="W372" s="333"/>
      <c r="X372" s="334"/>
      <c r="Y372" s="89">
        <f>SUM(Raming[[#This Row],[Aquafin]:[Aandeel 7]])</f>
        <v>100</v>
      </c>
      <c r="Z372" s="318">
        <f>IFERROR(ROUND(Raming[[#This Row],[Hoeveelheid voorzien]]*Raming[[#This Row],[Aquafin]]/100,2),0)</f>
        <v>0</v>
      </c>
      <c r="AA372" s="318">
        <f>IFERROR(ROUND(Raming[[#This Row],[HV1]]*Raming[[#This Row],[EHP]],2),0)</f>
        <v>0</v>
      </c>
      <c r="AB372" s="319">
        <f>IFERROR(ROUND(Raming[[#This Row],[Hoeveelheid voorzien]]*Raming[[#This Row],[Aandeel 2]]/100,2),0)</f>
        <v>0</v>
      </c>
      <c r="AC372" s="319">
        <f>IFERROR(ROUND(Raming[[#This Row],[HV2]]*Raming[[#This Row],[EHP]],2),0)</f>
        <v>0</v>
      </c>
      <c r="AD372" s="320">
        <f>IFERROR(ROUND(Raming[[#This Row],[Hoeveelheid voorzien]]*Raming[[#This Row],[Aandeel 3]]/100,2),0)</f>
        <v>0</v>
      </c>
      <c r="AE372" s="320">
        <f>IFERROR(ROUND(Raming[[#This Row],[HV3]]*Raming[[#This Row],[EHP]],2),0)</f>
        <v>0</v>
      </c>
      <c r="AF372" s="321">
        <f>IFERROR(ROUND(Raming[[#This Row],[Hoeveelheid voorzien]]*Raming[[#This Row],[Aandeel 4]]/100,2),0)</f>
        <v>0</v>
      </c>
      <c r="AG372" s="321">
        <f>IFERROR(ROUND(Raming[[#This Row],[HV4]]*Raming[[#This Row],[EHP]],2),0)</f>
        <v>0</v>
      </c>
      <c r="AH372" s="322">
        <f>IFERROR(ROUND(Raming[[#This Row],[Hoeveelheid voorzien]]*Raming[[#This Row],[Aandeel 5]]/100,2),0)</f>
        <v>0</v>
      </c>
      <c r="AI372" s="322">
        <f>IFERROR(ROUND(Raming[[#This Row],[HV5]]*Raming[[#This Row],[EHP]],2),0)</f>
        <v>0</v>
      </c>
      <c r="AJ372" s="323">
        <f>IFERROR(ROUND(Raming[[#This Row],[Hoeveelheid voorzien]]*Raming[[#This Row],[Aandeel 6]]/100,2),0)</f>
        <v>0</v>
      </c>
      <c r="AK372" s="323">
        <f>IFERROR(ROUND(Raming[[#This Row],[HV6]]*Raming[[#This Row],[EHP]],2),0)</f>
        <v>0</v>
      </c>
      <c r="AL372" s="324">
        <f>IFERROR(ROUND(Raming[[#This Row],[Hoeveelheid voorzien]]*Raming[[#This Row],[Aandeel 7]]/100,2),0)</f>
        <v>0</v>
      </c>
      <c r="AM372" s="324">
        <f>IFERROR(ROUND(Raming[[#This Row],[HV7]]*Raming[[#This Row],[EHP]],2),0)</f>
        <v>0</v>
      </c>
      <c r="AN372" s="89">
        <f>Raming[[#This Row],[HV7]]+Raming[[#This Row],[HV6]]+Raming[[#This Row],[HV5]]+Raming[[#This Row],[HV4]]+Raming[[#This Row],[HV3]]+Raming[[#This Row],[HV2]]+Raming[[#This Row],[HV1]]</f>
        <v>0</v>
      </c>
      <c r="AO372" s="89"/>
      <c r="AP372" s="94" t="str">
        <f>IFERROR(ROUND(AVERAGE(Raming[[#This Row],[kolom niet invullen]:[243/001]]),2),"")</f>
        <v/>
      </c>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row>
    <row r="373" spans="1:111">
      <c r="A373" s="156">
        <f>IF(Raming[[#This Row],[Nummering]]=1,SUM($B$9:B373),0)</f>
        <v>0</v>
      </c>
      <c r="B373" s="242">
        <f>IF(Raming[[#This Row],[Hoeveelheid voorzien]]&gt;0,1,0)</f>
        <v>0</v>
      </c>
      <c r="C373" s="132"/>
      <c r="D373" s="133" t="s">
        <v>497</v>
      </c>
      <c r="E373" s="134"/>
      <c r="F373" s="135" t="s">
        <v>498</v>
      </c>
      <c r="G373" s="136"/>
      <c r="H373" s="237" t="s">
        <v>496</v>
      </c>
      <c r="I373" s="161"/>
      <c r="J373" s="161" t="s">
        <v>28</v>
      </c>
      <c r="K373" s="118" t="s">
        <v>28</v>
      </c>
      <c r="L373" s="327"/>
      <c r="M373" s="48"/>
      <c r="N373" s="95"/>
      <c r="O373" s="159"/>
      <c r="P373" s="73"/>
      <c r="Q373" s="100"/>
      <c r="R373" s="328">
        <v>100</v>
      </c>
      <c r="S373" s="329"/>
      <c r="T373" s="330"/>
      <c r="U373" s="331"/>
      <c r="V373" s="332"/>
      <c r="W373" s="333"/>
      <c r="X373" s="334"/>
      <c r="Y373" s="89">
        <f>SUM(Raming[[#This Row],[Aquafin]:[Aandeel 7]])</f>
        <v>100</v>
      </c>
      <c r="Z373" s="318">
        <f>IFERROR(ROUND(Raming[[#This Row],[Hoeveelheid voorzien]]*Raming[[#This Row],[Aquafin]]/100,2),0)</f>
        <v>0</v>
      </c>
      <c r="AA373" s="318">
        <f>IFERROR(ROUND(Raming[[#This Row],[HV1]]*Raming[[#This Row],[EHP]],2),0)</f>
        <v>0</v>
      </c>
      <c r="AB373" s="319">
        <f>IFERROR(ROUND(Raming[[#This Row],[Hoeveelheid voorzien]]*Raming[[#This Row],[Aandeel 2]]/100,2),0)</f>
        <v>0</v>
      </c>
      <c r="AC373" s="319">
        <f>IFERROR(ROUND(Raming[[#This Row],[HV2]]*Raming[[#This Row],[EHP]],2),0)</f>
        <v>0</v>
      </c>
      <c r="AD373" s="320">
        <f>IFERROR(ROUND(Raming[[#This Row],[Hoeveelheid voorzien]]*Raming[[#This Row],[Aandeel 3]]/100,2),0)</f>
        <v>0</v>
      </c>
      <c r="AE373" s="320">
        <f>IFERROR(ROUND(Raming[[#This Row],[HV3]]*Raming[[#This Row],[EHP]],2),0)</f>
        <v>0</v>
      </c>
      <c r="AF373" s="321">
        <f>IFERROR(ROUND(Raming[[#This Row],[Hoeveelheid voorzien]]*Raming[[#This Row],[Aandeel 4]]/100,2),0)</f>
        <v>0</v>
      </c>
      <c r="AG373" s="321">
        <f>IFERROR(ROUND(Raming[[#This Row],[HV4]]*Raming[[#This Row],[EHP]],2),0)</f>
        <v>0</v>
      </c>
      <c r="AH373" s="322">
        <f>IFERROR(ROUND(Raming[[#This Row],[Hoeveelheid voorzien]]*Raming[[#This Row],[Aandeel 5]]/100,2),0)</f>
        <v>0</v>
      </c>
      <c r="AI373" s="322">
        <f>IFERROR(ROUND(Raming[[#This Row],[HV5]]*Raming[[#This Row],[EHP]],2),0)</f>
        <v>0</v>
      </c>
      <c r="AJ373" s="323">
        <f>IFERROR(ROUND(Raming[[#This Row],[Hoeveelheid voorzien]]*Raming[[#This Row],[Aandeel 6]]/100,2),0)</f>
        <v>0</v>
      </c>
      <c r="AK373" s="323">
        <f>IFERROR(ROUND(Raming[[#This Row],[HV6]]*Raming[[#This Row],[EHP]],2),0)</f>
        <v>0</v>
      </c>
      <c r="AL373" s="324">
        <f>IFERROR(ROUND(Raming[[#This Row],[Hoeveelheid voorzien]]*Raming[[#This Row],[Aandeel 7]]/100,2),0)</f>
        <v>0</v>
      </c>
      <c r="AM373" s="324">
        <f>IFERROR(ROUND(Raming[[#This Row],[HV7]]*Raming[[#This Row],[EHP]],2),0)</f>
        <v>0</v>
      </c>
      <c r="AN373" s="89">
        <f>Raming[[#This Row],[HV7]]+Raming[[#This Row],[HV6]]+Raming[[#This Row],[HV5]]+Raming[[#This Row],[HV4]]+Raming[[#This Row],[HV3]]+Raming[[#This Row],[HV2]]+Raming[[#This Row],[HV1]]</f>
        <v>0</v>
      </c>
      <c r="AO373" s="89"/>
      <c r="AP373" s="94" t="str">
        <f>IFERROR(ROUND(AVERAGE(Raming[[#This Row],[kolom niet invullen]:[243/001]]),2),"")</f>
        <v/>
      </c>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row>
    <row r="374" spans="1:111" ht="22.5">
      <c r="A374" s="156">
        <f>IF(Raming[[#This Row],[Nummering]]=1,SUM($B$9:B374),0)</f>
        <v>207</v>
      </c>
      <c r="B374" s="242">
        <f>IF(Raming[[#This Row],[Hoeveelheid voorzien]]&gt;0,1,0)</f>
        <v>1</v>
      </c>
      <c r="C374" s="116" t="s">
        <v>60</v>
      </c>
      <c r="D374" s="51"/>
      <c r="E374" s="49" t="s">
        <v>74</v>
      </c>
      <c r="F374" s="123"/>
      <c r="G374" s="274" t="s">
        <v>662</v>
      </c>
      <c r="H374" s="236"/>
      <c r="I374" s="161" t="s">
        <v>58</v>
      </c>
      <c r="J374" s="161" t="s">
        <v>68</v>
      </c>
      <c r="K374" s="118">
        <v>54.91</v>
      </c>
      <c r="L374" s="327"/>
      <c r="M374" s="48"/>
      <c r="N374" s="95" t="s">
        <v>713</v>
      </c>
      <c r="O374" s="159">
        <v>100</v>
      </c>
      <c r="P374" s="73">
        <f>Raming[[#This Row],[Hoeveelheid voorzien]]*Raming[[#This Row],[EHP]]</f>
        <v>5491</v>
      </c>
      <c r="Q374" s="100"/>
      <c r="R374" s="328">
        <v>100</v>
      </c>
      <c r="S374" s="329"/>
      <c r="T374" s="330"/>
      <c r="U374" s="331"/>
      <c r="V374" s="332"/>
      <c r="W374" s="333"/>
      <c r="X374" s="334"/>
      <c r="Y374" s="89">
        <f>SUM(Raming[[#This Row],[Aquafin]:[Aandeel 7]])</f>
        <v>100</v>
      </c>
      <c r="Z374" s="318">
        <f>IFERROR(ROUND(Raming[[#This Row],[Hoeveelheid voorzien]]*Raming[[#This Row],[Aquafin]]/100,2),0)</f>
        <v>100</v>
      </c>
      <c r="AA374" s="318">
        <f>IFERROR(ROUND(Raming[[#This Row],[HV1]]*Raming[[#This Row],[EHP]],2),0)</f>
        <v>5491</v>
      </c>
      <c r="AB374" s="319">
        <f>IFERROR(ROUND(Raming[[#This Row],[Hoeveelheid voorzien]]*Raming[[#This Row],[Aandeel 2]]/100,2),0)</f>
        <v>0</v>
      </c>
      <c r="AC374" s="319">
        <f>IFERROR(ROUND(Raming[[#This Row],[HV2]]*Raming[[#This Row],[EHP]],2),0)</f>
        <v>0</v>
      </c>
      <c r="AD374" s="320">
        <f>IFERROR(ROUND(Raming[[#This Row],[Hoeveelheid voorzien]]*Raming[[#This Row],[Aandeel 3]]/100,2),0)</f>
        <v>0</v>
      </c>
      <c r="AE374" s="320">
        <f>IFERROR(ROUND(Raming[[#This Row],[HV3]]*Raming[[#This Row],[EHP]],2),0)</f>
        <v>0</v>
      </c>
      <c r="AF374" s="321">
        <f>IFERROR(ROUND(Raming[[#This Row],[Hoeveelheid voorzien]]*Raming[[#This Row],[Aandeel 4]]/100,2),0)</f>
        <v>0</v>
      </c>
      <c r="AG374" s="321">
        <f>IFERROR(ROUND(Raming[[#This Row],[HV4]]*Raming[[#This Row],[EHP]],2),0)</f>
        <v>0</v>
      </c>
      <c r="AH374" s="322">
        <f>IFERROR(ROUND(Raming[[#This Row],[Hoeveelheid voorzien]]*Raming[[#This Row],[Aandeel 5]]/100,2),0)</f>
        <v>0</v>
      </c>
      <c r="AI374" s="322">
        <f>IFERROR(ROUND(Raming[[#This Row],[HV5]]*Raming[[#This Row],[EHP]],2),0)</f>
        <v>0</v>
      </c>
      <c r="AJ374" s="323">
        <f>IFERROR(ROUND(Raming[[#This Row],[Hoeveelheid voorzien]]*Raming[[#This Row],[Aandeel 6]]/100,2),0)</f>
        <v>0</v>
      </c>
      <c r="AK374" s="323">
        <f>IFERROR(ROUND(Raming[[#This Row],[HV6]]*Raming[[#This Row],[EHP]],2),0)</f>
        <v>0</v>
      </c>
      <c r="AL374" s="324">
        <f>IFERROR(ROUND(Raming[[#This Row],[Hoeveelheid voorzien]]*Raming[[#This Row],[Aandeel 7]]/100,2),0)</f>
        <v>0</v>
      </c>
      <c r="AM374" s="324">
        <f>IFERROR(ROUND(Raming[[#This Row],[HV7]]*Raming[[#This Row],[EHP]],2),0)</f>
        <v>0</v>
      </c>
      <c r="AN374" s="89">
        <f>Raming[[#This Row],[HV7]]+Raming[[#This Row],[HV6]]+Raming[[#This Row],[HV5]]+Raming[[#This Row],[HV4]]+Raming[[#This Row],[HV3]]+Raming[[#This Row],[HV2]]+Raming[[#This Row],[HV1]]</f>
        <v>100</v>
      </c>
      <c r="AO374" s="89"/>
      <c r="AP374" s="94" t="str">
        <f>IFERROR(ROUND(AVERAGE(Raming[[#This Row],[kolom niet invullen]:[243/001]]),2),"")</f>
        <v/>
      </c>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row>
    <row r="375" spans="1:111">
      <c r="A375" s="156">
        <f>IF(Raming[[#This Row],[Nummering]]=1,SUM($B$9:B375),0)</f>
        <v>0</v>
      </c>
      <c r="B375" s="242">
        <f>IF(Raming[[#This Row],[Hoeveelheid voorzien]]&gt;0,1,0)</f>
        <v>0</v>
      </c>
      <c r="C375" s="113"/>
      <c r="D375" s="113" t="s">
        <v>499</v>
      </c>
      <c r="E375" s="113"/>
      <c r="F375" s="113" t="s">
        <v>500</v>
      </c>
      <c r="G375" s="131"/>
      <c r="H375" s="231"/>
      <c r="I375" s="170"/>
      <c r="J375" s="170" t="s">
        <v>28</v>
      </c>
      <c r="K375" s="118" t="s">
        <v>28</v>
      </c>
      <c r="L375" s="326"/>
      <c r="M375" s="45"/>
      <c r="N375" s="46"/>
      <c r="O375" s="159"/>
      <c r="P375" s="73"/>
      <c r="Q375" s="100"/>
      <c r="R375" s="328">
        <v>100</v>
      </c>
      <c r="S375" s="329"/>
      <c r="T375" s="330"/>
      <c r="U375" s="331"/>
      <c r="V375" s="332"/>
      <c r="W375" s="333"/>
      <c r="X375" s="334"/>
      <c r="Y375" s="89">
        <f>SUM(Raming[[#This Row],[Aquafin]:[Aandeel 7]])</f>
        <v>100</v>
      </c>
      <c r="Z375" s="318">
        <f>IFERROR(ROUND(Raming[[#This Row],[Hoeveelheid voorzien]]*Raming[[#This Row],[Aquafin]]/100,2),0)</f>
        <v>0</v>
      </c>
      <c r="AA375" s="318">
        <f>IFERROR(ROUND(Raming[[#This Row],[HV1]]*Raming[[#This Row],[EHP]],2),0)</f>
        <v>0</v>
      </c>
      <c r="AB375" s="319">
        <f>IFERROR(ROUND(Raming[[#This Row],[Hoeveelheid voorzien]]*Raming[[#This Row],[Aandeel 2]]/100,2),0)</f>
        <v>0</v>
      </c>
      <c r="AC375" s="319">
        <f>IFERROR(ROUND(Raming[[#This Row],[HV2]]*Raming[[#This Row],[EHP]],2),0)</f>
        <v>0</v>
      </c>
      <c r="AD375" s="320">
        <f>IFERROR(ROUND(Raming[[#This Row],[Hoeveelheid voorzien]]*Raming[[#This Row],[Aandeel 3]]/100,2),0)</f>
        <v>0</v>
      </c>
      <c r="AE375" s="320">
        <f>IFERROR(ROUND(Raming[[#This Row],[HV3]]*Raming[[#This Row],[EHP]],2),0)</f>
        <v>0</v>
      </c>
      <c r="AF375" s="321">
        <f>IFERROR(ROUND(Raming[[#This Row],[Hoeveelheid voorzien]]*Raming[[#This Row],[Aandeel 4]]/100,2),0)</f>
        <v>0</v>
      </c>
      <c r="AG375" s="321">
        <f>IFERROR(ROUND(Raming[[#This Row],[HV4]]*Raming[[#This Row],[EHP]],2),0)</f>
        <v>0</v>
      </c>
      <c r="AH375" s="322">
        <f>IFERROR(ROUND(Raming[[#This Row],[Hoeveelheid voorzien]]*Raming[[#This Row],[Aandeel 5]]/100,2),0)</f>
        <v>0</v>
      </c>
      <c r="AI375" s="322">
        <f>IFERROR(ROUND(Raming[[#This Row],[HV5]]*Raming[[#This Row],[EHP]],2),0)</f>
        <v>0</v>
      </c>
      <c r="AJ375" s="323">
        <f>IFERROR(ROUND(Raming[[#This Row],[Hoeveelheid voorzien]]*Raming[[#This Row],[Aandeel 6]]/100,2),0)</f>
        <v>0</v>
      </c>
      <c r="AK375" s="323">
        <f>IFERROR(ROUND(Raming[[#This Row],[HV6]]*Raming[[#This Row],[EHP]],2),0)</f>
        <v>0</v>
      </c>
      <c r="AL375" s="324">
        <f>IFERROR(ROUND(Raming[[#This Row],[Hoeveelheid voorzien]]*Raming[[#This Row],[Aandeel 7]]/100,2),0)</f>
        <v>0</v>
      </c>
      <c r="AM375" s="324">
        <f>IFERROR(ROUND(Raming[[#This Row],[HV7]]*Raming[[#This Row],[EHP]],2),0)</f>
        <v>0</v>
      </c>
      <c r="AN375" s="89">
        <f>Raming[[#This Row],[HV7]]+Raming[[#This Row],[HV6]]+Raming[[#This Row],[HV5]]+Raming[[#This Row],[HV4]]+Raming[[#This Row],[HV3]]+Raming[[#This Row],[HV2]]+Raming[[#This Row],[HV1]]</f>
        <v>0</v>
      </c>
      <c r="AO375" s="89"/>
      <c r="AP375" s="94" t="str">
        <f>IFERROR(ROUND(AVERAGE(Raming[[#This Row],[kolom niet invullen]:[243/001]]),2),"")</f>
        <v/>
      </c>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row>
    <row r="376" spans="1:111" ht="22.5">
      <c r="A376" s="156">
        <f>IF(Raming[[#This Row],[Nummering]]=1,SUM($B$9:B376),0)</f>
        <v>208</v>
      </c>
      <c r="B376" s="242">
        <f>IF(Raming[[#This Row],[Hoeveelheid voorzien]]&gt;0,1,0)</f>
        <v>1</v>
      </c>
      <c r="C376" s="116" t="s">
        <v>55</v>
      </c>
      <c r="D376" s="117" t="s">
        <v>501</v>
      </c>
      <c r="E376" s="289" t="s">
        <v>74</v>
      </c>
      <c r="F376" s="47" t="s">
        <v>500</v>
      </c>
      <c r="G376" s="22"/>
      <c r="H376" s="237" t="s">
        <v>502</v>
      </c>
      <c r="I376" s="161" t="s">
        <v>58</v>
      </c>
      <c r="J376" s="161" t="s">
        <v>63</v>
      </c>
      <c r="K376" s="118">
        <v>46.45</v>
      </c>
      <c r="L376" s="327"/>
      <c r="M376" s="48" t="s">
        <v>763</v>
      </c>
      <c r="N376" s="95" t="s">
        <v>713</v>
      </c>
      <c r="O376" s="159">
        <v>50</v>
      </c>
      <c r="P376" s="73">
        <f>Raming[[#This Row],[Hoeveelheid voorzien]]*Raming[[#This Row],[EHP]]</f>
        <v>2322.5</v>
      </c>
      <c r="Q376" s="100" t="s">
        <v>64</v>
      </c>
      <c r="R376" s="328">
        <v>100</v>
      </c>
      <c r="S376" s="329"/>
      <c r="T376" s="330"/>
      <c r="U376" s="331"/>
      <c r="V376" s="332"/>
      <c r="W376" s="333"/>
      <c r="X376" s="334"/>
      <c r="Y376" s="89">
        <f>SUM(Raming[[#This Row],[Aquafin]:[Aandeel 7]])</f>
        <v>100</v>
      </c>
      <c r="Z376" s="318">
        <f>IFERROR(ROUND(Raming[[#This Row],[Hoeveelheid voorzien]]*Raming[[#This Row],[Aquafin]]/100,2),0)</f>
        <v>50</v>
      </c>
      <c r="AA376" s="318">
        <f>IFERROR(ROUND(Raming[[#This Row],[HV1]]*Raming[[#This Row],[EHP]],2),0)</f>
        <v>2322.5</v>
      </c>
      <c r="AB376" s="319">
        <f>IFERROR(ROUND(Raming[[#This Row],[Hoeveelheid voorzien]]*Raming[[#This Row],[Aandeel 2]]/100,2),0)</f>
        <v>0</v>
      </c>
      <c r="AC376" s="319">
        <f>IFERROR(ROUND(Raming[[#This Row],[HV2]]*Raming[[#This Row],[EHP]],2),0)</f>
        <v>0</v>
      </c>
      <c r="AD376" s="320">
        <f>IFERROR(ROUND(Raming[[#This Row],[Hoeveelheid voorzien]]*Raming[[#This Row],[Aandeel 3]]/100,2),0)</f>
        <v>0</v>
      </c>
      <c r="AE376" s="320">
        <f>IFERROR(ROUND(Raming[[#This Row],[HV3]]*Raming[[#This Row],[EHP]],2),0)</f>
        <v>0</v>
      </c>
      <c r="AF376" s="321">
        <f>IFERROR(ROUND(Raming[[#This Row],[Hoeveelheid voorzien]]*Raming[[#This Row],[Aandeel 4]]/100,2),0)</f>
        <v>0</v>
      </c>
      <c r="AG376" s="321">
        <f>IFERROR(ROUND(Raming[[#This Row],[HV4]]*Raming[[#This Row],[EHP]],2),0)</f>
        <v>0</v>
      </c>
      <c r="AH376" s="322">
        <f>IFERROR(ROUND(Raming[[#This Row],[Hoeveelheid voorzien]]*Raming[[#This Row],[Aandeel 5]]/100,2),0)</f>
        <v>0</v>
      </c>
      <c r="AI376" s="322">
        <f>IFERROR(ROUND(Raming[[#This Row],[HV5]]*Raming[[#This Row],[EHP]],2),0)</f>
        <v>0</v>
      </c>
      <c r="AJ376" s="323">
        <f>IFERROR(ROUND(Raming[[#This Row],[Hoeveelheid voorzien]]*Raming[[#This Row],[Aandeel 6]]/100,2),0)</f>
        <v>0</v>
      </c>
      <c r="AK376" s="323">
        <f>IFERROR(ROUND(Raming[[#This Row],[HV6]]*Raming[[#This Row],[EHP]],2),0)</f>
        <v>0</v>
      </c>
      <c r="AL376" s="324">
        <f>IFERROR(ROUND(Raming[[#This Row],[Hoeveelheid voorzien]]*Raming[[#This Row],[Aandeel 7]]/100,2),0)</f>
        <v>0</v>
      </c>
      <c r="AM376" s="324">
        <f>IFERROR(ROUND(Raming[[#This Row],[HV7]]*Raming[[#This Row],[EHP]],2),0)</f>
        <v>0</v>
      </c>
      <c r="AN376" s="89">
        <f>Raming[[#This Row],[HV7]]+Raming[[#This Row],[HV6]]+Raming[[#This Row],[HV5]]+Raming[[#This Row],[HV4]]+Raming[[#This Row],[HV3]]+Raming[[#This Row],[HV2]]+Raming[[#This Row],[HV1]]</f>
        <v>50</v>
      </c>
      <c r="AO376" s="89"/>
      <c r="AP376" s="94" t="str">
        <f>IFERROR(ROUND(AVERAGE(Raming[[#This Row],[kolom niet invullen]:[243/001]]),2),"")</f>
        <v/>
      </c>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row>
    <row r="377" spans="1:111">
      <c r="A377" s="59" t="s">
        <v>6</v>
      </c>
      <c r="B377" s="196"/>
      <c r="C377" s="59"/>
      <c r="D377" s="37"/>
      <c r="E377" s="37"/>
      <c r="F377" s="59"/>
      <c r="G377" s="59"/>
      <c r="H377" s="89"/>
      <c r="I377" s="37"/>
      <c r="J377" s="37"/>
      <c r="K377" s="105"/>
      <c r="L377" s="105"/>
      <c r="M377" s="105"/>
      <c r="N377" s="105"/>
      <c r="O377" s="105"/>
      <c r="P377" s="105">
        <f>SUBTOTAL(109,Raming[Totaal voorzien])</f>
        <v>1217300.993</v>
      </c>
      <c r="Q377" s="105"/>
      <c r="R377" s="142"/>
      <c r="S377" s="143"/>
      <c r="T377" s="144"/>
      <c r="U377" s="145"/>
      <c r="V377" s="146"/>
      <c r="W377" s="147"/>
      <c r="X377" s="148"/>
      <c r="Y377" s="37"/>
      <c r="Z377" s="365"/>
      <c r="AA377" s="365">
        <f>SUBTOTAL(109,Raming[Subtotaal1])</f>
        <v>1160080.19</v>
      </c>
      <c r="AB377" s="366"/>
      <c r="AC377" s="366">
        <f>SUBTOTAL(109,Raming[Subtotaal2])</f>
        <v>57220.800000000017</v>
      </c>
      <c r="AD377" s="367"/>
      <c r="AE377" s="367">
        <f>SUBTOTAL(109,Raming[Subtotaal3])</f>
        <v>0</v>
      </c>
      <c r="AF377" s="368"/>
      <c r="AG377" s="368">
        <f>SUBTOTAL(109,Raming[Subtotaal4])</f>
        <v>0</v>
      </c>
      <c r="AH377" s="369"/>
      <c r="AI377" s="369">
        <f>SUBTOTAL(109,Raming[Subtotaal5])</f>
        <v>0</v>
      </c>
      <c r="AJ377" s="363"/>
      <c r="AK377" s="363">
        <f>SUBTOTAL(109,Raming[Subtotaal6])</f>
        <v>0</v>
      </c>
      <c r="AL377" s="364"/>
      <c r="AM377" s="364">
        <f>SUBTOTAL(109,Raming[Subtotaal7])</f>
        <v>0</v>
      </c>
      <c r="AN377" s="37"/>
      <c r="AO377" s="37"/>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row>
  </sheetData>
  <sheetProtection formatCells="0" formatColumns="0" formatRows="0" insertColumns="0" insertRows="0" insertHyperlinks="0" deleteColumns="0" deleteRows="0" sort="0" autoFilter="0" pivotTables="0"/>
  <mergeCells count="11">
    <mergeCell ref="D2:F2"/>
    <mergeCell ref="D3:F3"/>
    <mergeCell ref="D5:F5"/>
    <mergeCell ref="AJ7:AK7"/>
    <mergeCell ref="AL7:AM7"/>
    <mergeCell ref="O7:P7"/>
    <mergeCell ref="Z7:AA7"/>
    <mergeCell ref="AB7:AC7"/>
    <mergeCell ref="AD7:AE7"/>
    <mergeCell ref="AF7:AG7"/>
    <mergeCell ref="AH7:AI7"/>
  </mergeCells>
  <phoneticPr fontId="29" type="noConversion"/>
  <conditionalFormatting sqref="Y9:Y376">
    <cfRule type="cellIs" dxfId="322" priority="109" operator="notEqual">
      <formula>100</formula>
    </cfRule>
  </conditionalFormatting>
  <conditionalFormatting sqref="K1:K8 K377:K1048576">
    <cfRule type="expression" dxfId="321" priority="106">
      <formula>$J1="SP"</formula>
    </cfRule>
    <cfRule type="expression" dxfId="320" priority="107">
      <formula>$J1="GS"</formula>
    </cfRule>
    <cfRule type="expression" dxfId="319" priority="108">
      <formula>IF(OR(K1=0,K1=""),IF(J1="",0,1),0)</formula>
    </cfRule>
  </conditionalFormatting>
  <conditionalFormatting sqref="Q235:Q376">
    <cfRule type="cellIs" dxfId="318" priority="93" operator="equal">
      <formula>"M"</formula>
    </cfRule>
    <cfRule type="cellIs" dxfId="317" priority="94" operator="equal">
      <formula>"J"</formula>
    </cfRule>
    <cfRule type="cellIs" dxfId="316" priority="95" operator="equal">
      <formula>"N"</formula>
    </cfRule>
  </conditionalFormatting>
  <conditionalFormatting sqref="K9:K15">
    <cfRule type="expression" dxfId="315" priority="88">
      <formula>I9="GS"</formula>
    </cfRule>
    <cfRule type="expression" dxfId="314" priority="89">
      <formula>AND(NOT(ISBLANK(I9)),ISBLANK(K9))</formula>
    </cfRule>
    <cfRule type="expression" dxfId="313" priority="91">
      <formula>I9="SP"</formula>
    </cfRule>
  </conditionalFormatting>
  <conditionalFormatting sqref="O11:O15">
    <cfRule type="expression" dxfId="312" priority="90">
      <formula>AND(NOT(ISBLANK(I11)),ISBLANK(O11))</formula>
    </cfRule>
  </conditionalFormatting>
  <conditionalFormatting sqref="K9:K15">
    <cfRule type="expression" dxfId="311" priority="87">
      <formula>AND(NOT(ISBLANK(I9)),K9="")</formula>
    </cfRule>
  </conditionalFormatting>
  <conditionalFormatting sqref="K16:K29">
    <cfRule type="expression" dxfId="310" priority="83">
      <formula>I16="GS"</formula>
    </cfRule>
    <cfRule type="expression" dxfId="309" priority="84">
      <formula>AND(NOT(ISBLANK(I16)),ISBLANK(K16))</formula>
    </cfRule>
    <cfRule type="expression" dxfId="308" priority="86">
      <formula>I16="SP"</formula>
    </cfRule>
  </conditionalFormatting>
  <conditionalFormatting sqref="O16:O29">
    <cfRule type="expression" dxfId="307" priority="85">
      <formula>AND(NOT(ISBLANK(I16)),ISBLANK(O16))</formula>
    </cfRule>
  </conditionalFormatting>
  <conditionalFormatting sqref="K16:K29">
    <cfRule type="expression" dxfId="306" priority="82">
      <formula>AND(NOT(ISBLANK(I16)),K16="")</formula>
    </cfRule>
  </conditionalFormatting>
  <conditionalFormatting sqref="O30:O84">
    <cfRule type="expression" dxfId="305" priority="81">
      <formula>AND(NOT(ISBLANK(I30)),ISBLANK(O30))</formula>
    </cfRule>
  </conditionalFormatting>
  <conditionalFormatting sqref="K30:K84">
    <cfRule type="expression" dxfId="304" priority="78">
      <formula>I30="GS"</formula>
    </cfRule>
    <cfRule type="expression" dxfId="303" priority="79">
      <formula>AND(NOT(ISBLANK(I30)),K30="")</formula>
    </cfRule>
    <cfRule type="expression" dxfId="302" priority="80">
      <formula>I30="SP"</formula>
    </cfRule>
  </conditionalFormatting>
  <conditionalFormatting sqref="O85:O119">
    <cfRule type="expression" dxfId="301" priority="77">
      <formula>AND(NOT(ISBLANK(I85)),ISBLANK(O85))</formula>
    </cfRule>
  </conditionalFormatting>
  <conditionalFormatting sqref="K85:K119">
    <cfRule type="expression" dxfId="300" priority="74">
      <formula>I85="GS"</formula>
    </cfRule>
    <cfRule type="expression" dxfId="299" priority="75">
      <formula>AND(NOT(ISBLANK(I85)),K85="")</formula>
    </cfRule>
    <cfRule type="expression" dxfId="298" priority="76">
      <formula>I85="SP"</formula>
    </cfRule>
  </conditionalFormatting>
  <conditionalFormatting sqref="K120:K175">
    <cfRule type="expression" dxfId="297" priority="70">
      <formula>I120="GS"</formula>
    </cfRule>
    <cfRule type="expression" dxfId="296" priority="71">
      <formula>AND(NOT(ISBLANK(I120)),K120="")</formula>
    </cfRule>
    <cfRule type="expression" dxfId="295" priority="73">
      <formula>I120="SP"</formula>
    </cfRule>
  </conditionalFormatting>
  <conditionalFormatting sqref="O120:O175">
    <cfRule type="expression" dxfId="294" priority="72">
      <formula>AND(NOT(ISBLANK(I120)),ISBLANK(O120))</formula>
    </cfRule>
  </conditionalFormatting>
  <conditionalFormatting sqref="O176:O219">
    <cfRule type="expression" dxfId="293" priority="66">
      <formula>AND(NOT(ISBLANK(I176)),ISBLANK(O176))</formula>
    </cfRule>
  </conditionalFormatting>
  <conditionalFormatting sqref="K176:K219">
    <cfRule type="expression" dxfId="292" priority="67">
      <formula>I176="GS"</formula>
    </cfRule>
    <cfRule type="expression" dxfId="291" priority="68">
      <formula>AND(NOT(ISBLANK(I176))+#REF!,K176="")</formula>
    </cfRule>
    <cfRule type="expression" dxfId="290" priority="69">
      <formula>I176="SP"</formula>
    </cfRule>
  </conditionalFormatting>
  <conditionalFormatting sqref="K220:K234">
    <cfRule type="expression" dxfId="289" priority="62">
      <formula>I220="GS"</formula>
    </cfRule>
    <cfRule type="expression" dxfId="288" priority="63">
      <formula>AND(NOT(ISBLANK(I220)),K220="")</formula>
    </cfRule>
    <cfRule type="expression" dxfId="287" priority="65">
      <formula>I220="SP"</formula>
    </cfRule>
  </conditionalFormatting>
  <conditionalFormatting sqref="O220:O234">
    <cfRule type="expression" dxfId="286" priority="64">
      <formula>AND(NOT(ISBLANK(I220)),ISBLANK(O220))</formula>
    </cfRule>
  </conditionalFormatting>
  <conditionalFormatting sqref="O297:O298 O235:O277">
    <cfRule type="expression" dxfId="285" priority="61">
      <formula>AND(NOT(ISBLANK(I235)),ISBLANK(O235))</formula>
    </cfRule>
  </conditionalFormatting>
  <conditionalFormatting sqref="K277 K297:K298 K235:K275">
    <cfRule type="expression" dxfId="284" priority="60">
      <formula>AND(NOT(ISBLANK(I235)),K235="")</formula>
    </cfRule>
  </conditionalFormatting>
  <conditionalFormatting sqref="K278 K286:K287 K289:K290 K280:K281 K283:K284 K292:K293 K295:K296">
    <cfRule type="expression" dxfId="283" priority="57">
      <formula>IF(K278=0,IF(I278="",0,1),0)</formula>
    </cfRule>
  </conditionalFormatting>
  <conditionalFormatting sqref="K278 K286:K287 K289:K290 K280:K281 K283:K284 K292:K293 K295:K296">
    <cfRule type="expression" dxfId="282" priority="58">
      <formula>IF(H278="SP",1,0)</formula>
    </cfRule>
    <cfRule type="expression" dxfId="281" priority="59">
      <formula>IF(H278="GS",1,0)</formula>
    </cfRule>
  </conditionalFormatting>
  <conditionalFormatting sqref="K285">
    <cfRule type="expression" dxfId="280" priority="56">
      <formula>AND(NOT(ISBLANK(I285)),K285="")</formula>
    </cfRule>
  </conditionalFormatting>
  <conditionalFormatting sqref="K288">
    <cfRule type="expression" dxfId="279" priority="55">
      <formula>AND(NOT(ISBLANK(I288)),K288="")</formula>
    </cfRule>
  </conditionalFormatting>
  <conditionalFormatting sqref="K276">
    <cfRule type="expression" dxfId="278" priority="54">
      <formula>AND(NOT(ISBLANK(I276)),K276="")</formula>
    </cfRule>
  </conditionalFormatting>
  <conditionalFormatting sqref="K279">
    <cfRule type="expression" dxfId="277" priority="53">
      <formula>AND(NOT(ISBLANK(I279)),K279="")</formula>
    </cfRule>
  </conditionalFormatting>
  <conditionalFormatting sqref="K282">
    <cfRule type="expression" dxfId="276" priority="52">
      <formula>AND(NOT(ISBLANK(I282)),K282="")</formula>
    </cfRule>
  </conditionalFormatting>
  <conditionalFormatting sqref="K291">
    <cfRule type="expression" dxfId="275" priority="51">
      <formula>AND(NOT(ISBLANK(I291)),K291="")</formula>
    </cfRule>
  </conditionalFormatting>
  <conditionalFormatting sqref="K294">
    <cfRule type="expression" dxfId="274" priority="50">
      <formula>AND(NOT(ISBLANK(I294)),K294="")</formula>
    </cfRule>
  </conditionalFormatting>
  <conditionalFormatting sqref="O278 O286:O287 O289:O290 O280:O281 O283:O284 O292:O293 O295:O296">
    <cfRule type="expression" dxfId="273" priority="47">
      <formula>IF(O278=0,IF(M278="",0,1),0)</formula>
    </cfRule>
  </conditionalFormatting>
  <conditionalFormatting sqref="O278 O286:O287 O289:O290 O280:O281 O283:O284 O292:O293 O295:O296">
    <cfRule type="expression" dxfId="272" priority="48">
      <formula>IF(L278="SP",1,0)</formula>
    </cfRule>
    <cfRule type="expression" dxfId="271" priority="49">
      <formula>IF(L278="GS",1,0)</formula>
    </cfRule>
  </conditionalFormatting>
  <conditionalFormatting sqref="O285">
    <cfRule type="expression" dxfId="270" priority="46">
      <formula>AND(NOT(ISBLANK(M285)),O285="")</formula>
    </cfRule>
  </conditionalFormatting>
  <conditionalFormatting sqref="O288">
    <cfRule type="expression" dxfId="269" priority="45">
      <formula>AND(NOT(ISBLANK(M288)),O288="")</formula>
    </cfRule>
  </conditionalFormatting>
  <conditionalFormatting sqref="O279">
    <cfRule type="expression" dxfId="268" priority="44">
      <formula>AND(NOT(ISBLANK(M279)),O279="")</formula>
    </cfRule>
  </conditionalFormatting>
  <conditionalFormatting sqref="O282">
    <cfRule type="expression" dxfId="267" priority="43">
      <formula>AND(NOT(ISBLANK(M282)),O282="")</formula>
    </cfRule>
  </conditionalFormatting>
  <conditionalFormatting sqref="O291">
    <cfRule type="expression" dxfId="266" priority="42">
      <formula>AND(NOT(ISBLANK(M291)),O291="")</formula>
    </cfRule>
  </conditionalFormatting>
  <conditionalFormatting sqref="O294">
    <cfRule type="expression" dxfId="265" priority="41">
      <formula>AND(NOT(ISBLANK(M294)),O294="")</formula>
    </cfRule>
  </conditionalFormatting>
  <conditionalFormatting sqref="K299:K310">
    <cfRule type="expression" dxfId="264" priority="37">
      <formula>I299="GS"</formula>
    </cfRule>
    <cfRule type="expression" dxfId="263" priority="38">
      <formula>AND(NOT(ISBLANK(I299)),K299="")</formula>
    </cfRule>
    <cfRule type="expression" dxfId="262" priority="40">
      <formula>I299="SP"</formula>
    </cfRule>
  </conditionalFormatting>
  <conditionalFormatting sqref="O299:O310">
    <cfRule type="expression" dxfId="261" priority="39">
      <formula>AND(NOT(ISBLANK(I299)),ISBLANK(O299))</formula>
    </cfRule>
  </conditionalFormatting>
  <conditionalFormatting sqref="O311:O369">
    <cfRule type="expression" dxfId="260" priority="36">
      <formula>AND(NOT(ISBLANK(I311)),ISBLANK(O311))</formula>
    </cfRule>
  </conditionalFormatting>
  <conditionalFormatting sqref="K311:K369">
    <cfRule type="expression" dxfId="259" priority="33">
      <formula>I311="GS"</formula>
    </cfRule>
    <cfRule type="expression" dxfId="258" priority="34">
      <formula>AND(NOT(ISBLANK(I311)),K311="")</formula>
    </cfRule>
    <cfRule type="expression" dxfId="257" priority="35">
      <formula>I311="SP"</formula>
    </cfRule>
  </conditionalFormatting>
  <conditionalFormatting sqref="J352:K352">
    <cfRule type="expression" dxfId="256" priority="30">
      <formula>$I352="SP"</formula>
    </cfRule>
    <cfRule type="expression" dxfId="255" priority="31">
      <formula>$I352="GS"</formula>
    </cfRule>
    <cfRule type="expression" dxfId="254" priority="32">
      <formula>IF(OR(J352=0,J352=""),IF(I352="",0,1),0)</formula>
    </cfRule>
  </conditionalFormatting>
  <conditionalFormatting sqref="J352:K352">
    <cfRule type="expression" dxfId="253" priority="27">
      <formula>H352="GS"</formula>
    </cfRule>
    <cfRule type="expression" dxfId="252" priority="28">
      <formula>AND(NOT(ISBLANK(H352)),ISBLANK(J352))</formula>
    </cfRule>
    <cfRule type="expression" dxfId="251" priority="29">
      <formula>H352="SP"</formula>
    </cfRule>
  </conditionalFormatting>
  <conditionalFormatting sqref="J352:K352">
    <cfRule type="expression" dxfId="250" priority="26">
      <formula>AND(NOT(ISBLANK(H352)),J352="")</formula>
    </cfRule>
  </conditionalFormatting>
  <conditionalFormatting sqref="K370:K376">
    <cfRule type="expression" dxfId="249" priority="22">
      <formula>I370="GS"</formula>
    </cfRule>
    <cfRule type="expression" dxfId="248" priority="23">
      <formula>AND(NOT(ISBLANK(I370)),K370="")</formula>
    </cfRule>
    <cfRule type="expression" dxfId="247" priority="25">
      <formula>I370="SP"</formula>
    </cfRule>
  </conditionalFormatting>
  <conditionalFormatting sqref="O370:O376">
    <cfRule type="expression" dxfId="246" priority="24">
      <formula>AND(NOT(ISBLANK(I370)),ISBLANK(O370))</formula>
    </cfRule>
  </conditionalFormatting>
  <conditionalFormatting sqref="Q9:Q15">
    <cfRule type="cellIs" dxfId="245" priority="19" operator="equal">
      <formula>"M"</formula>
    </cfRule>
    <cfRule type="cellIs" dxfId="244" priority="20" operator="equal">
      <formula>"J"</formula>
    </cfRule>
    <cfRule type="cellIs" dxfId="243" priority="21" operator="equal">
      <formula>"N"</formula>
    </cfRule>
  </conditionalFormatting>
  <conditionalFormatting sqref="Q16:Q29">
    <cfRule type="cellIs" dxfId="242" priority="16" operator="equal">
      <formula>"M"</formula>
    </cfRule>
    <cfRule type="cellIs" dxfId="241" priority="17" operator="equal">
      <formula>"J"</formula>
    </cfRule>
    <cfRule type="cellIs" dxfId="240" priority="18" operator="equal">
      <formula>"N"</formula>
    </cfRule>
  </conditionalFormatting>
  <conditionalFormatting sqref="Q30:Q84">
    <cfRule type="cellIs" dxfId="239" priority="13" operator="equal">
      <formula>"M"</formula>
    </cfRule>
    <cfRule type="cellIs" dxfId="238" priority="14" operator="equal">
      <formula>"J"</formula>
    </cfRule>
    <cfRule type="cellIs" dxfId="237" priority="15" operator="equal">
      <formula>"N"</formula>
    </cfRule>
  </conditionalFormatting>
  <conditionalFormatting sqref="Q85:Q119">
    <cfRule type="cellIs" dxfId="236" priority="10" operator="equal">
      <formula>"M"</formula>
    </cfRule>
    <cfRule type="cellIs" dxfId="235" priority="11" operator="equal">
      <formula>"J"</formula>
    </cfRule>
    <cfRule type="cellIs" dxfId="234" priority="12" operator="equal">
      <formula>"N"</formula>
    </cfRule>
  </conditionalFormatting>
  <conditionalFormatting sqref="Q120:Q175">
    <cfRule type="cellIs" dxfId="233" priority="7" operator="equal">
      <formula>"M"</formula>
    </cfRule>
    <cfRule type="cellIs" dxfId="232" priority="8" operator="equal">
      <formula>"J"</formula>
    </cfRule>
    <cfRule type="cellIs" dxfId="231" priority="9" operator="equal">
      <formula>"N"</formula>
    </cfRule>
  </conditionalFormatting>
  <conditionalFormatting sqref="Q176:Q219">
    <cfRule type="cellIs" dxfId="230" priority="4" operator="equal">
      <formula>"M"</formula>
    </cfRule>
    <cfRule type="cellIs" dxfId="229" priority="5" operator="equal">
      <formula>"J"</formula>
    </cfRule>
    <cfRule type="cellIs" dxfId="228" priority="6" operator="equal">
      <formula>"N"</formula>
    </cfRule>
  </conditionalFormatting>
  <conditionalFormatting sqref="Q220:Q234">
    <cfRule type="cellIs" dxfId="227" priority="1" operator="equal">
      <formula>"M"</formula>
    </cfRule>
    <cfRule type="cellIs" dxfId="226" priority="2" operator="equal">
      <formula>"J"</formula>
    </cfRule>
    <cfRule type="cellIs" dxfId="225" priority="3" operator="equal">
      <formula>"N"</formula>
    </cfRule>
  </conditionalFormatting>
  <dataValidations count="1">
    <dataValidation type="textLength" allowBlank="1" showInputMessage="1" showErrorMessage="1" errorTitle="tekst" error="tekst" promptTitle="tekst" prompt="tekst" sqref="D30:D43 D9:D28" xr:uid="{2E585997-835D-42D5-8C1B-11947A7A4402}">
      <formula1>0</formula1>
      <formula2>500</formula2>
    </dataValidation>
  </dataValidations>
  <printOptions horizontalCentered="1" gridLines="1"/>
  <pageMargins left="0.78740157480314965" right="0.78740157480314965" top="0.59055118110236227" bottom="0.78740157480314965" header="0.39370078740157483" footer="0.39370078740157483"/>
  <pageSetup paperSize="8" scale="29" fitToHeight="0" orientation="landscape" r:id="rId1"/>
  <headerFooter alignWithMargins="0"/>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4CB910FD658A4DAE651B8C4F8F75E0" ma:contentTypeVersion="16" ma:contentTypeDescription="Create a new document." ma:contentTypeScope="" ma:versionID="a15e7e16a2e141ce8f47fe7739ef83d0">
  <xsd:schema xmlns:xsd="http://www.w3.org/2001/XMLSchema" xmlns:xs="http://www.w3.org/2001/XMLSchema" xmlns:p="http://schemas.microsoft.com/office/2006/metadata/properties" xmlns:ns2="76d61b2f-a4a7-42bc-8147-fcde7333e812" xmlns:ns3="bd246488-bc60-4d99-83f7-370725beaa71" targetNamespace="http://schemas.microsoft.com/office/2006/metadata/properties" ma:root="true" ma:fieldsID="cadc007376e2fd00651f63a436c9c641" ns2:_="" ns3:_="">
    <xsd:import namespace="76d61b2f-a4a7-42bc-8147-fcde7333e812"/>
    <xsd:import namespace="bd246488-bc60-4d99-83f7-370725beaa7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61b2f-a4a7-42bc-8147-fcde7333e8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59e63b7-d601-4e56-8c1a-869ac68593a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246488-bc60-4d99-83f7-370725beaa71"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ca3ae4a9-bcf1-4bf7-973d-d2c63661e42d}" ma:internalName="TaxCatchAll" ma:showField="CatchAllData" ma:web="bd246488-bc60-4d99-83f7-370725beaa7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d246488-bc60-4d99-83f7-370725beaa71" xsi:nil="true"/>
    <lcf76f155ced4ddcb4097134ff3c332f xmlns="76d61b2f-a4a7-42bc-8147-fcde7333e812">
      <Terms xmlns="http://schemas.microsoft.com/office/infopath/2007/PartnerControls"/>
    </lcf76f155ced4ddcb4097134ff3c332f>
  </documentManagement>
</p:properties>
</file>

<file path=customXml/item4.xml>�� 
</file>

<file path=customXml/itemProps1.xml><?xml version="1.0" encoding="utf-8"?>
<ds:datastoreItem xmlns:ds="http://schemas.openxmlformats.org/officeDocument/2006/customXml" ds:itemID="{70B58EEF-297F-40B4-BB2B-3685E0B923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61b2f-a4a7-42bc-8147-fcde7333e812"/>
    <ds:schemaRef ds:uri="bd246488-bc60-4d99-83f7-370725beaa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D507D6-AF28-4BD1-B3CB-977586B6551E}">
  <ds:schemaRefs>
    <ds:schemaRef ds:uri="http://schemas.microsoft.com/sharepoint/v3/contenttype/forms"/>
  </ds:schemaRefs>
</ds:datastoreItem>
</file>

<file path=customXml/itemProps3.xml><?xml version="1.0" encoding="utf-8"?>
<ds:datastoreItem xmlns:ds="http://schemas.openxmlformats.org/officeDocument/2006/customXml" ds:itemID="{AE9CDCCF-78A5-4768-9EE9-FA5DABA91BC3}">
  <ds:schemaRefs>
    <ds:schemaRef ds:uri="http://schemas.microsoft.com/office/infopath/2007/PartnerControls"/>
    <ds:schemaRef ds:uri="http://purl.org/dc/dcmitype/"/>
    <ds:schemaRef ds:uri="http://schemas.microsoft.com/office/2006/documentManagement/types"/>
    <ds:schemaRef ds:uri="http://www.w3.org/XML/1998/namespace"/>
    <ds:schemaRef ds:uri="http://purl.org/dc/terms/"/>
    <ds:schemaRef ds:uri="bd246488-bc60-4d99-83f7-370725beaa71"/>
    <ds:schemaRef ds:uri="http://purl.org/dc/elements/1.1/"/>
    <ds:schemaRef ds:uri="http://schemas.openxmlformats.org/package/2006/metadata/core-properties"/>
    <ds:schemaRef ds:uri="ce7ca744-f412-4be2-9573-f5b7549815de"/>
    <ds:schemaRef ds:uri="http://schemas.microsoft.com/office/2006/metadata/properties"/>
    <ds:schemaRef ds:uri="76d61b2f-a4a7-42bc-8147-fcde7333e812"/>
  </ds:schemaRefs>
</ds:datastoreItem>
</file>

<file path=customXml/itemProps4.xml><?xml version="1.0" encoding="utf-8"?>
<ds:datastoreItem xmlns:ds="http://schemas.openxmlformats.org/officeDocument/2006/customXml" ds:itemID="{1E978854-C7F1-473F-9DE6-DAB830F9690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16</vt:i4>
      </vt:variant>
    </vt:vector>
  </HeadingPairs>
  <TitlesOfParts>
    <vt:vector size="18" baseType="lpstr">
      <vt:lpstr>Samenvatting</vt:lpstr>
      <vt:lpstr>Raming1</vt:lpstr>
      <vt:lpstr>Raming1!aandeel1</vt:lpstr>
      <vt:lpstr>Raming1!aandeel2</vt:lpstr>
      <vt:lpstr>Raming1!aandeel3</vt:lpstr>
      <vt:lpstr>Raming1!aandeel4</vt:lpstr>
      <vt:lpstr>Raming1!aandeel5</vt:lpstr>
      <vt:lpstr>Raming1!aandeel6</vt:lpstr>
      <vt:lpstr>Raming1!aandeel7</vt:lpstr>
      <vt:lpstr>Raming1!Afdrukbereik</vt:lpstr>
      <vt:lpstr>Raming1!Afdruktitels</vt:lpstr>
      <vt:lpstr>Raming1!codeKolom</vt:lpstr>
      <vt:lpstr>Raming1!eenheidKolom</vt:lpstr>
      <vt:lpstr>Raming1!nrKolom</vt:lpstr>
      <vt:lpstr>Raming1!omschrijvingKolom</vt:lpstr>
      <vt:lpstr>Raming1!prijsKolom</vt:lpstr>
      <vt:lpstr>Raming1!templateRij</vt:lpstr>
      <vt:lpstr>Raming1!typeKolom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Student</dc:creator>
  <cp:lastModifiedBy>Nicole Drieghe</cp:lastModifiedBy>
  <cp:lastPrinted>2022-09-15T03:38:34Z</cp:lastPrinted>
  <dcterms:created xsi:type="dcterms:W3CDTF">2018-09-11T06:16:17Z</dcterms:created>
  <dcterms:modified xsi:type="dcterms:W3CDTF">2024-06-04T06:28:01Z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0x010100054CB910FD658A4DAE651B8C4F8F75E0</vt:lpwstr>
  </property>
  <property fmtid="{D5CDD505-2E9C-101B-9397-08002B2CF9AE}" pid="3" name="MediaServiceImageTags">
    <vt:lpwstr/>
  </property>
</Properties>
</file>